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90" activeTab="0"/>
  </bookViews>
  <sheets>
    <sheet name="AREA 1" sheetId="1" r:id="rId1"/>
    <sheet name="AREA 2" sheetId="2" r:id="rId2"/>
    <sheet name="AREA 3" sheetId="3" r:id="rId3"/>
  </sheets>
  <definedNames/>
  <calcPr fullCalcOnLoad="1"/>
</workbook>
</file>

<file path=xl/sharedStrings.xml><?xml version="1.0" encoding="utf-8"?>
<sst xmlns="http://schemas.openxmlformats.org/spreadsheetml/2006/main" count="290" uniqueCount="104">
  <si>
    <t>Private Security Industry Regulatory Authority</t>
  </si>
  <si>
    <t>Grade</t>
  </si>
  <si>
    <t>A</t>
  </si>
  <si>
    <t>B</t>
  </si>
  <si>
    <t>C</t>
  </si>
  <si>
    <t>Sunday pay premium</t>
  </si>
  <si>
    <t>Public holiday premium</t>
  </si>
  <si>
    <t>Night shift allowance</t>
  </si>
  <si>
    <t>SUB TOTAL</t>
  </si>
  <si>
    <t>UIF</t>
  </si>
  <si>
    <t>COID/WCA</t>
  </si>
  <si>
    <t>Training</t>
  </si>
  <si>
    <t>TOTAL DIRECT COST</t>
  </si>
  <si>
    <t>Share of overheads</t>
  </si>
  <si>
    <t>TOTAL COST PER MONTH</t>
  </si>
  <si>
    <t>NOTE:</t>
  </si>
  <si>
    <t>2. Rates used are in terms of Sectoral Determination 6</t>
  </si>
  <si>
    <t>HOURLY EQUIVALENT RATE</t>
  </si>
  <si>
    <t>Ordinary time:</t>
  </si>
  <si>
    <t>i)  Primary Sec Officer</t>
  </si>
  <si>
    <t>Description</t>
  </si>
  <si>
    <t>Explanation</t>
  </si>
  <si>
    <t>Leave provision</t>
  </si>
  <si>
    <t>Sick Pay</t>
  </si>
  <si>
    <t>Study leave</t>
  </si>
  <si>
    <t>days per annum</t>
  </si>
  <si>
    <t>shift p/m</t>
  </si>
  <si>
    <t>shifts per week (48 hrs)</t>
  </si>
  <si>
    <t>weeks p/m @ X1.5</t>
  </si>
  <si>
    <t>shift p/m @ X2</t>
  </si>
  <si>
    <t>Family respons. Leave</t>
  </si>
  <si>
    <t>Provident fund</t>
  </si>
  <si>
    <t>% of Fund Salary</t>
  </si>
  <si>
    <t>Cleaning Allowance</t>
  </si>
  <si>
    <t>AREA 1</t>
  </si>
  <si>
    <t>COMPRISES</t>
  </si>
  <si>
    <r>
      <t xml:space="preserve">(Based on the </t>
    </r>
    <r>
      <rPr>
        <b/>
        <i/>
        <sz val="9"/>
        <rFont val="Arial"/>
        <family val="2"/>
      </rPr>
      <t>average</t>
    </r>
    <r>
      <rPr>
        <b/>
        <sz val="9"/>
        <rFont val="Arial"/>
        <family val="2"/>
      </rPr>
      <t xml:space="preserve"> month, </t>
    </r>
    <r>
      <rPr>
        <b/>
        <i/>
        <sz val="9"/>
        <rFont val="Arial"/>
        <family val="2"/>
      </rPr>
      <t>12</t>
    </r>
    <r>
      <rPr>
        <b/>
        <sz val="9"/>
        <rFont val="Arial"/>
        <family val="2"/>
      </rPr>
      <t xml:space="preserve"> hour shifts every </t>
    </r>
    <r>
      <rPr>
        <b/>
        <i/>
        <sz val="9"/>
        <rFont val="Arial"/>
        <family val="2"/>
      </rPr>
      <t>night</t>
    </r>
    <r>
      <rPr>
        <b/>
        <sz val="9"/>
        <rFont val="Arial"/>
        <family val="2"/>
      </rPr>
      <t xml:space="preserve"> of such month at a site)</t>
    </r>
  </si>
  <si>
    <t xml:space="preserve">Calculations include relief security officer </t>
  </si>
  <si>
    <t>Calculations</t>
  </si>
  <si>
    <t xml:space="preserve"> B</t>
  </si>
  <si>
    <t xml:space="preserve"> A</t>
  </si>
  <si>
    <t>B x 40%</t>
  </si>
  <si>
    <t>AREA 2</t>
  </si>
  <si>
    <t>Magisterial districts of Bloemfontein, East London, Kimberley, Klerksdorp,</t>
  </si>
  <si>
    <t>Pietermaritzburg, Somerset West, Stellenbosch and Strand.</t>
  </si>
  <si>
    <t>AREA 3</t>
  </si>
  <si>
    <t>All other areas</t>
  </si>
  <si>
    <t>1. Excludes profit and VAT</t>
  </si>
  <si>
    <t>% of direct cost (Economy of scale rule applies)</t>
  </si>
  <si>
    <t xml:space="preserve">Camperdown, Chatsworth, Durban, Germiston, Goodwood, Inanda, Johannesburg, </t>
  </si>
  <si>
    <t xml:space="preserve">Pinetown, Port Elizabeth, Pretoria, Randburg, Randfontein, Roodepoort, Sasolburg, </t>
  </si>
  <si>
    <t xml:space="preserve">Magisterial districts of Alberton, Bellville, Benoni, Boksburg, Brakpan, </t>
  </si>
  <si>
    <t>hr x 12 (double the hourly rate)</t>
  </si>
  <si>
    <t>hr x 24 x 4.333</t>
  </si>
  <si>
    <t xml:space="preserve">Kempton Park, Krugersdorp, Kuilsrivier, Mitchell's Plain, Nigel, Oberholzer, Paarl, </t>
  </si>
  <si>
    <t>D/E</t>
  </si>
  <si>
    <r>
      <t>p/m (</t>
    </r>
    <r>
      <rPr>
        <i/>
        <sz val="9"/>
        <rFont val="Arial"/>
        <family val="2"/>
      </rPr>
      <t>All officers in Area 3</t>
    </r>
    <r>
      <rPr>
        <sz val="9"/>
        <rFont val="Arial"/>
        <family val="2"/>
      </rPr>
      <t>)</t>
    </r>
  </si>
  <si>
    <t>RvZ</t>
  </si>
  <si>
    <r>
      <t>Area</t>
    </r>
    <r>
      <rPr>
        <b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premium </t>
    </r>
  </si>
  <si>
    <t>(Total income: Primary + reliever) x 1%</t>
  </si>
  <si>
    <t>consecutive days leave</t>
  </si>
  <si>
    <r>
      <t xml:space="preserve">(hr x 12) x 1.5 </t>
    </r>
    <r>
      <rPr>
        <i/>
        <sz val="8"/>
        <rFont val="Arial"/>
        <family val="2"/>
      </rPr>
      <t>(reliever)</t>
    </r>
  </si>
  <si>
    <r>
      <t xml:space="preserve">hr x 12 x 1.5 </t>
    </r>
    <r>
      <rPr>
        <i/>
        <sz val="8"/>
        <rFont val="Arial"/>
        <family val="2"/>
      </rPr>
      <t>(reliever)</t>
    </r>
  </si>
  <si>
    <r>
      <t xml:space="preserve">((hr x 12 x 6) / 12) x 1.5 </t>
    </r>
    <r>
      <rPr>
        <i/>
        <sz val="8"/>
        <rFont val="Arial"/>
        <family val="2"/>
      </rPr>
      <t>(reliever)</t>
    </r>
  </si>
  <si>
    <t>MONTHLY SALARY</t>
  </si>
  <si>
    <t>shifts per week (24 hrs)</t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</si>
  <si>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>, p/night shift worked</t>
    </r>
  </si>
  <si>
    <r>
      <t xml:space="preserve">Fund Salary X 7.5% x 1.5 </t>
    </r>
    <r>
      <rPr>
        <i/>
        <sz val="8"/>
        <rFont val="Arial"/>
        <family val="2"/>
      </rPr>
      <t>(reliever)</t>
    </r>
  </si>
  <si>
    <r>
      <t xml:space="preserve">Monthly salary / 12 x 1.5 </t>
    </r>
    <r>
      <rPr>
        <i/>
        <sz val="8"/>
        <rFont val="Arial"/>
        <family val="2"/>
      </rPr>
      <t>(reliever)</t>
    </r>
  </si>
  <si>
    <t xml:space="preserve"> C</t>
  </si>
  <si>
    <r>
      <t xml:space="preserve">Monthly salary as per </t>
    </r>
    <r>
      <rPr>
        <i/>
        <sz val="8"/>
        <rFont val="Arial"/>
        <family val="2"/>
      </rPr>
      <t>Sectoral Det. 6</t>
    </r>
  </si>
  <si>
    <t>Monthly salary</t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</si>
  <si>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 xml:space="preserve"> p/p p.a</t>
    </r>
  </si>
  <si>
    <r>
      <rPr>
        <i/>
        <sz val="9"/>
        <rFont val="Arial"/>
        <family val="2"/>
      </rPr>
      <t>Rand</t>
    </r>
    <r>
      <rPr>
        <sz val="9"/>
        <rFont val="Arial"/>
        <family val="2"/>
      </rPr>
      <t xml:space="preserve"> p/m</t>
    </r>
  </si>
  <si>
    <t>(365 / 12) x 5.5</t>
  </si>
  <si>
    <r>
      <t xml:space="preserve">60 x 1.5 </t>
    </r>
    <r>
      <rPr>
        <i/>
        <sz val="8"/>
        <rFont val="Arial"/>
        <family val="2"/>
      </rPr>
      <t>(reliever)</t>
    </r>
  </si>
  <si>
    <t>Simonstown, Springs, The Cape, Uitenhage, Vanderbijlpark, Vereeniging, Westonaria, Wonderboom and Wynberg</t>
  </si>
  <si>
    <t>4. Maternity benefits of 34% over a period of four months not included in the pricing structure.</t>
  </si>
  <si>
    <t>*(Monthly salary/hours per week) x (3/13)</t>
  </si>
  <si>
    <r>
      <t>Area</t>
    </r>
    <r>
      <rPr>
        <b/>
        <sz val="9"/>
        <rFont val="Arial"/>
        <family val="2"/>
      </rPr>
      <t xml:space="preserve"> 2 </t>
    </r>
    <r>
      <rPr>
        <sz val="9"/>
        <rFont val="Arial"/>
        <family val="2"/>
      </rPr>
      <t>premium</t>
    </r>
  </si>
  <si>
    <t>p/m (All officers in Area 2)</t>
  </si>
  <si>
    <t>(Total income: Prim + reliever) x 4.07%</t>
  </si>
  <si>
    <t>Vers. 2016/1</t>
  </si>
  <si>
    <r>
      <t xml:space="preserve">Clause </t>
    </r>
    <r>
      <rPr>
        <b/>
        <sz val="8"/>
        <rFont val="Arial"/>
        <family val="2"/>
      </rPr>
      <t>3(5)(b)</t>
    </r>
    <r>
      <rPr>
        <sz val="8"/>
        <rFont val="Arial"/>
        <family val="2"/>
      </rPr>
      <t xml:space="preserve"> Sectoral Determination 6</t>
    </r>
  </si>
  <si>
    <t>*Clause 3(5)(b)</t>
  </si>
  <si>
    <r>
      <t xml:space="preserve">300 x 1.5 </t>
    </r>
    <r>
      <rPr>
        <i/>
        <sz val="8"/>
        <rFont val="Arial"/>
        <family val="2"/>
      </rPr>
      <t>(reliever)</t>
    </r>
  </si>
  <si>
    <t xml:space="preserve">((hr x 12 x 5) / 12) x 1.5 (reliever) </t>
  </si>
  <si>
    <r>
      <t xml:space="preserve">((hr x 12 x 5) / 12) x 1.5 </t>
    </r>
    <r>
      <rPr>
        <i/>
        <sz val="8"/>
        <rFont val="Arial"/>
        <family val="2"/>
      </rPr>
      <t xml:space="preserve">(reliever) </t>
    </r>
  </si>
  <si>
    <t>Statutory annual bonus</t>
  </si>
  <si>
    <t>% of remuneration</t>
  </si>
  <si>
    <t>(Rand value + reliever(50%) / 12</t>
  </si>
  <si>
    <t xml:space="preserve">Sets of uniform </t>
  </si>
  <si>
    <t xml:space="preserve">Training </t>
  </si>
  <si>
    <r>
      <t xml:space="preserve">Allowance x 1.5 </t>
    </r>
    <r>
      <rPr>
        <i/>
        <sz val="8"/>
        <rFont val="Arial"/>
        <family val="2"/>
      </rPr>
      <t>(reliever)</t>
    </r>
  </si>
  <si>
    <t>12 x 4.333 x hr x 1.5 (Sunday rate)</t>
  </si>
  <si>
    <t>% of remuneration(SDL)</t>
  </si>
  <si>
    <t>% of remuneration (SDL)</t>
  </si>
  <si>
    <r>
      <t>Contract Pricing Structure</t>
    </r>
    <r>
      <rPr>
        <b/>
        <sz val="13"/>
        <rFont val="Arial"/>
        <family val="2"/>
      </rPr>
      <t xml:space="preserve"> (</t>
    </r>
    <r>
      <rPr>
        <sz val="13"/>
        <rFont val="Arial"/>
        <family val="2"/>
      </rPr>
      <t xml:space="preserve">1 September </t>
    </r>
    <r>
      <rPr>
        <b/>
        <sz val="13"/>
        <rFont val="Arial"/>
        <family val="2"/>
      </rPr>
      <t xml:space="preserve">2016 </t>
    </r>
    <r>
      <rPr>
        <sz val="13"/>
        <rFont val="Arial"/>
        <family val="2"/>
      </rPr>
      <t>-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31 August </t>
    </r>
    <r>
      <rPr>
        <b/>
        <sz val="13"/>
        <rFont val="Arial"/>
        <family val="2"/>
      </rPr>
      <t>2017)</t>
    </r>
  </si>
  <si>
    <t>3. The Authority will not be held responsible in respect of your reliance on the accuracy of the aforesaid information.</t>
  </si>
  <si>
    <r>
      <t>5. *</t>
    </r>
    <r>
      <rPr>
        <i/>
        <sz val="8"/>
        <rFont val="Arial"/>
        <family val="2"/>
      </rPr>
      <t>Relief Security officer</t>
    </r>
    <r>
      <rPr>
        <sz val="8"/>
        <rFont val="Arial"/>
        <family val="2"/>
      </rPr>
      <t xml:space="preserve"> is a permanent employee</t>
    </r>
  </si>
  <si>
    <r>
      <t>ii) *</t>
    </r>
    <r>
      <rPr>
        <i/>
        <sz val="9"/>
        <rFont val="Arial"/>
        <family val="2"/>
      </rPr>
      <t>Relief Sec Officer</t>
    </r>
  </si>
  <si>
    <t>6. Share of overheads include inter alia, liability and other insurance, payroll and admin, control centre, transport costs (vehicles, maintenance and fuel), fixed infrastructure,</t>
  </si>
  <si>
    <t xml:space="preserve">    rates &amp; taxes, registers, security aids, occupational health and safety compliance, management and supervision and statutory fees payable.</t>
  </si>
  <si>
    <r>
      <rPr>
        <b/>
        <i/>
        <u val="single"/>
        <sz val="10"/>
        <rFont val="Arial"/>
        <family val="2"/>
      </rPr>
      <t>PROMULGATED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monthly salary</t>
    </r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</si>
</sst>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22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"/>
      <color theme="0" tint="-0.04997999966144562"/>
      <name val="Arial"/>
      <family val="2"/>
    </font>
    <font>
      <i/>
      <sz val="8"/>
      <color theme="0" tint="-0.1499900072813034"/>
      <name val="Arial"/>
      <family val="2"/>
    </font>
    <font>
      <sz val="8"/>
      <color theme="0" tint="-0.1499900072813034"/>
      <name val="Arial"/>
      <family val="2"/>
    </font>
    <font>
      <b/>
      <sz val="14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6" fillId="0" borderId="15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3" fillId="33" borderId="22" xfId="0" applyFont="1" applyFill="1" applyBorder="1" applyAlignment="1" applyProtection="1">
      <alignment horizontal="right"/>
      <protection hidden="1"/>
    </xf>
    <xf numFmtId="0" fontId="6" fillId="33" borderId="23" xfId="0" applyFont="1" applyFill="1" applyBorder="1" applyAlignment="1" applyProtection="1">
      <alignment/>
      <protection hidden="1"/>
    </xf>
    <xf numFmtId="2" fontId="5" fillId="33" borderId="20" xfId="0" applyNumberFormat="1" applyFont="1" applyFill="1" applyBorder="1" applyAlignment="1" applyProtection="1">
      <alignment/>
      <protection hidden="1"/>
    </xf>
    <xf numFmtId="2" fontId="5" fillId="33" borderId="24" xfId="0" applyNumberFormat="1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 horizontal="right"/>
      <protection hidden="1"/>
    </xf>
    <xf numFmtId="0" fontId="6" fillId="33" borderId="26" xfId="0" applyFont="1" applyFill="1" applyBorder="1" applyAlignment="1" applyProtection="1">
      <alignment/>
      <protection hidden="1"/>
    </xf>
    <xf numFmtId="2" fontId="5" fillId="33" borderId="27" xfId="0" applyNumberFormat="1" applyFont="1" applyFill="1" applyBorder="1" applyAlignment="1" applyProtection="1">
      <alignment/>
      <protection hidden="1"/>
    </xf>
    <xf numFmtId="2" fontId="5" fillId="33" borderId="28" xfId="0" applyNumberFormat="1" applyFont="1" applyFill="1" applyBorder="1" applyAlignment="1" applyProtection="1">
      <alignment/>
      <protection hidden="1"/>
    </xf>
    <xf numFmtId="0" fontId="57" fillId="0" borderId="0" xfId="0" applyFont="1" applyAlignment="1" applyProtection="1">
      <alignment horizontal="right"/>
      <protection/>
    </xf>
    <xf numFmtId="2" fontId="0" fillId="0" borderId="29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/>
      <protection hidden="1"/>
    </xf>
    <xf numFmtId="0" fontId="3" fillId="34" borderId="32" xfId="0" applyFont="1" applyFill="1" applyBorder="1" applyAlignment="1" applyProtection="1">
      <alignment horizontal="right"/>
      <protection hidden="1"/>
    </xf>
    <xf numFmtId="0" fontId="6" fillId="34" borderId="33" xfId="0" applyFont="1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2" fontId="0" fillId="0" borderId="37" xfId="0" applyNumberFormat="1" applyBorder="1" applyAlignment="1" applyProtection="1">
      <alignment/>
      <protection hidden="1"/>
    </xf>
    <xf numFmtId="2" fontId="0" fillId="0" borderId="38" xfId="0" applyNumberFormat="1" applyBorder="1" applyAlignment="1" applyProtection="1">
      <alignment/>
      <protection hidden="1"/>
    </xf>
    <xf numFmtId="2" fontId="0" fillId="0" borderId="39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58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right"/>
      <protection hidden="1"/>
    </xf>
    <xf numFmtId="0" fontId="10" fillId="0" borderId="40" xfId="0" applyFont="1" applyBorder="1" applyAlignment="1" applyProtection="1">
      <alignment/>
      <protection hidden="1"/>
    </xf>
    <xf numFmtId="4" fontId="60" fillId="34" borderId="41" xfId="0" applyNumberFormat="1" applyFont="1" applyFill="1" applyBorder="1" applyAlignment="1" applyProtection="1">
      <alignment/>
      <protection hidden="1"/>
    </xf>
    <xf numFmtId="4" fontId="60" fillId="34" borderId="42" xfId="0" applyNumberFormat="1" applyFont="1" applyFill="1" applyBorder="1" applyAlignment="1" applyProtection="1">
      <alignment/>
      <protection hidden="1"/>
    </xf>
    <xf numFmtId="4" fontId="60" fillId="34" borderId="43" xfId="0" applyNumberFormat="1" applyFont="1" applyFill="1" applyBorder="1" applyAlignment="1" applyProtection="1">
      <alignment/>
      <protection hidden="1"/>
    </xf>
    <xf numFmtId="2" fontId="0" fillId="0" borderId="44" xfId="0" applyNumberFormat="1" applyBorder="1" applyAlignment="1" applyProtection="1">
      <alignment/>
      <protection hidden="1"/>
    </xf>
    <xf numFmtId="2" fontId="0" fillId="0" borderId="45" xfId="0" applyNumberFormat="1" applyBorder="1" applyAlignment="1" applyProtection="1">
      <alignment/>
      <protection hidden="1"/>
    </xf>
    <xf numFmtId="2" fontId="0" fillId="0" borderId="46" xfId="0" applyNumberFormat="1" applyBorder="1" applyAlignment="1" applyProtection="1">
      <alignment/>
      <protection hidden="1"/>
    </xf>
    <xf numFmtId="2" fontId="0" fillId="0" borderId="47" xfId="0" applyNumberFormat="1" applyBorder="1" applyAlignment="1" applyProtection="1">
      <alignment/>
      <protection hidden="1"/>
    </xf>
    <xf numFmtId="4" fontId="16" fillId="34" borderId="48" xfId="0" applyNumberFormat="1" applyFont="1" applyFill="1" applyBorder="1" applyAlignment="1" applyProtection="1">
      <alignment horizontal="center" vertical="center"/>
      <protection hidden="1"/>
    </xf>
    <xf numFmtId="2" fontId="5" fillId="34" borderId="30" xfId="0" applyNumberFormat="1" applyFont="1" applyFill="1" applyBorder="1" applyAlignment="1" applyProtection="1">
      <alignment/>
      <protection hidden="1"/>
    </xf>
    <xf numFmtId="2" fontId="5" fillId="34" borderId="29" xfId="0" applyNumberFormat="1" applyFont="1" applyFill="1" applyBorder="1" applyAlignment="1" applyProtection="1">
      <alignment/>
      <protection hidden="1"/>
    </xf>
    <xf numFmtId="2" fontId="5" fillId="34" borderId="31" xfId="0" applyNumberFormat="1" applyFont="1" applyFill="1" applyBorder="1" applyAlignment="1" applyProtection="1">
      <alignment/>
      <protection hidden="1"/>
    </xf>
    <xf numFmtId="4" fontId="16" fillId="34" borderId="49" xfId="0" applyNumberFormat="1" applyFont="1" applyFill="1" applyBorder="1" applyAlignment="1" applyProtection="1">
      <alignment horizontal="center" vertical="center"/>
      <protection hidden="1"/>
    </xf>
    <xf numFmtId="4" fontId="16" fillId="34" borderId="50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vertical="center" textRotation="90"/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33" borderId="51" xfId="0" applyFont="1" applyFill="1" applyBorder="1" applyAlignment="1" applyProtection="1">
      <alignment/>
      <protection hidden="1"/>
    </xf>
    <xf numFmtId="0" fontId="8" fillId="33" borderId="52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17" fillId="0" borderId="10" xfId="0" applyFont="1" applyBorder="1" applyAlignment="1" applyProtection="1">
      <alignment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5" fillId="35" borderId="56" xfId="0" applyFont="1" applyFill="1" applyBorder="1" applyAlignment="1" applyProtection="1">
      <alignment horizontal="center"/>
      <protection hidden="1"/>
    </xf>
    <xf numFmtId="0" fontId="5" fillId="35" borderId="57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6" fillId="0" borderId="58" xfId="0" applyFont="1" applyBorder="1" applyAlignment="1" applyProtection="1">
      <alignment horizontal="right" vertical="top"/>
      <protection hidden="1"/>
    </xf>
    <xf numFmtId="0" fontId="6" fillId="0" borderId="59" xfId="0" applyFont="1" applyBorder="1" applyAlignment="1" applyProtection="1">
      <alignment horizontal="right" vertical="top"/>
      <protection hidden="1"/>
    </xf>
    <xf numFmtId="0" fontId="10" fillId="34" borderId="32" xfId="0" applyFont="1" applyFill="1" applyBorder="1" applyAlignment="1" applyProtection="1">
      <alignment horizontal="left"/>
      <protection hidden="1"/>
    </xf>
    <xf numFmtId="0" fontId="10" fillId="34" borderId="33" xfId="0" applyFont="1" applyFill="1" applyBorder="1" applyAlignment="1" applyProtection="1">
      <alignment horizontal="left"/>
      <protection hidden="1"/>
    </xf>
    <xf numFmtId="0" fontId="10" fillId="0" borderId="15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Fill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/>
      <protection hidden="1"/>
    </xf>
    <xf numFmtId="0" fontId="10" fillId="0" borderId="15" xfId="0" applyFont="1" applyBorder="1" applyAlignment="1" applyProtection="1">
      <alignment horizontal="left" vertical="justify" shrinkToFit="1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horizontal="left"/>
      <protection hidden="1"/>
    </xf>
    <xf numFmtId="0" fontId="9" fillId="34" borderId="33" xfId="0" applyFont="1" applyFill="1" applyBorder="1" applyAlignment="1" applyProtection="1">
      <alignment horizontal="left"/>
      <protection hidden="1"/>
    </xf>
    <xf numFmtId="0" fontId="3" fillId="34" borderId="40" xfId="0" applyFont="1" applyFill="1" applyBorder="1" applyAlignment="1" applyProtection="1">
      <alignment horizontal="left"/>
      <protection hidden="1"/>
    </xf>
    <xf numFmtId="0" fontId="3" fillId="34" borderId="34" xfId="0" applyFont="1" applyFill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60" xfId="0" applyFont="1" applyBorder="1" applyAlignment="1" applyProtection="1">
      <alignment horizontal="left"/>
      <protection hidden="1"/>
    </xf>
    <xf numFmtId="0" fontId="9" fillId="0" borderId="61" xfId="0" applyFont="1" applyBorder="1" applyAlignment="1" applyProtection="1">
      <alignment horizontal="left"/>
      <protection hidden="1"/>
    </xf>
    <xf numFmtId="0" fontId="9" fillId="0" borderId="62" xfId="0" applyFont="1" applyBorder="1" applyAlignment="1" applyProtection="1">
      <alignment horizontal="left"/>
      <protection hidden="1"/>
    </xf>
    <xf numFmtId="0" fontId="9" fillId="0" borderId="58" xfId="0" applyFont="1" applyBorder="1" applyAlignment="1" applyProtection="1">
      <alignment horizontal="right" vertical="center"/>
      <protection hidden="1"/>
    </xf>
    <xf numFmtId="0" fontId="9" fillId="0" borderId="63" xfId="0" applyFont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5" fillId="0" borderId="56" xfId="0" applyFont="1" applyFill="1" applyBorder="1" applyAlignment="1" applyProtection="1">
      <alignment horizontal="center"/>
      <protection hidden="1"/>
    </xf>
    <xf numFmtId="0" fontId="5" fillId="0" borderId="57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76200</xdr:rowOff>
    </xdr:from>
    <xdr:to>
      <xdr:col>1</xdr:col>
      <xdr:colOff>0</xdr:colOff>
      <xdr:row>14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552450" y="2324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95250</xdr:rowOff>
    </xdr:from>
    <xdr:to>
      <xdr:col>1</xdr:col>
      <xdr:colOff>0</xdr:colOff>
      <xdr:row>15</xdr:row>
      <xdr:rowOff>95250</xdr:rowOff>
    </xdr:to>
    <xdr:sp>
      <xdr:nvSpPr>
        <xdr:cNvPr id="2" name="Line 3"/>
        <xdr:cNvSpPr>
          <a:spLocks/>
        </xdr:cNvSpPr>
      </xdr:nvSpPr>
      <xdr:spPr>
        <a:xfrm flipH="1" flipV="1">
          <a:off x="552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0</xdr:col>
      <xdr:colOff>609600</xdr:colOff>
      <xdr:row>13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552450" y="21717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95250</xdr:rowOff>
    </xdr:from>
    <xdr:to>
      <xdr:col>1</xdr:col>
      <xdr:colOff>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552450" y="2962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19</xdr:row>
      <xdr:rowOff>85725</xdr:rowOff>
    </xdr:from>
    <xdr:to>
      <xdr:col>1</xdr:col>
      <xdr:colOff>0</xdr:colOff>
      <xdr:row>19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495300" y="310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0</xdr:col>
      <xdr:colOff>552450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52450" y="21717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19</xdr:row>
      <xdr:rowOff>85725</xdr:rowOff>
    </xdr:from>
    <xdr:to>
      <xdr:col>0</xdr:col>
      <xdr:colOff>466725</xdr:colOff>
      <xdr:row>19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438150" y="3105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76200</xdr:rowOff>
    </xdr:from>
    <xdr:to>
      <xdr:col>1</xdr:col>
      <xdr:colOff>0</xdr:colOff>
      <xdr:row>21</xdr:row>
      <xdr:rowOff>76200</xdr:rowOff>
    </xdr:to>
    <xdr:sp>
      <xdr:nvSpPr>
        <xdr:cNvPr id="8" name="Straight Connector 2"/>
        <xdr:cNvSpPr>
          <a:spLocks/>
        </xdr:cNvSpPr>
      </xdr:nvSpPr>
      <xdr:spPr>
        <a:xfrm>
          <a:off x="561975" y="3438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22</xdr:row>
      <xdr:rowOff>76200</xdr:rowOff>
    </xdr:from>
    <xdr:to>
      <xdr:col>1</xdr:col>
      <xdr:colOff>0</xdr:colOff>
      <xdr:row>22</xdr:row>
      <xdr:rowOff>76200</xdr:rowOff>
    </xdr:to>
    <xdr:sp>
      <xdr:nvSpPr>
        <xdr:cNvPr id="9" name="Straight Connector 4"/>
        <xdr:cNvSpPr>
          <a:spLocks/>
        </xdr:cNvSpPr>
      </xdr:nvSpPr>
      <xdr:spPr>
        <a:xfrm flipV="1">
          <a:off x="552450" y="3590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25</xdr:row>
      <xdr:rowOff>114300</xdr:rowOff>
    </xdr:from>
    <xdr:to>
      <xdr:col>1</xdr:col>
      <xdr:colOff>0</xdr:colOff>
      <xdr:row>25</xdr:row>
      <xdr:rowOff>114300</xdr:rowOff>
    </xdr:to>
    <xdr:sp>
      <xdr:nvSpPr>
        <xdr:cNvPr id="10" name="Straight Connector 6"/>
        <xdr:cNvSpPr>
          <a:spLocks/>
        </xdr:cNvSpPr>
      </xdr:nvSpPr>
      <xdr:spPr>
        <a:xfrm>
          <a:off x="552450" y="4095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24</xdr:row>
      <xdr:rowOff>95250</xdr:rowOff>
    </xdr:from>
    <xdr:to>
      <xdr:col>1</xdr:col>
      <xdr:colOff>0</xdr:colOff>
      <xdr:row>24</xdr:row>
      <xdr:rowOff>95250</xdr:rowOff>
    </xdr:to>
    <xdr:sp>
      <xdr:nvSpPr>
        <xdr:cNvPr id="11" name="Straight Connector 8"/>
        <xdr:cNvSpPr>
          <a:spLocks/>
        </xdr:cNvSpPr>
      </xdr:nvSpPr>
      <xdr:spPr>
        <a:xfrm>
          <a:off x="552450" y="3924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95250</xdr:rowOff>
    </xdr:from>
    <xdr:to>
      <xdr:col>0</xdr:col>
      <xdr:colOff>609600</xdr:colOff>
      <xdr:row>23</xdr:row>
      <xdr:rowOff>95250</xdr:rowOff>
    </xdr:to>
    <xdr:sp>
      <xdr:nvSpPr>
        <xdr:cNvPr id="12" name="Straight Connector 10"/>
        <xdr:cNvSpPr>
          <a:spLocks/>
        </xdr:cNvSpPr>
      </xdr:nvSpPr>
      <xdr:spPr>
        <a:xfrm>
          <a:off x="552450" y="3762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85725</xdr:rowOff>
    </xdr:from>
    <xdr:to>
      <xdr:col>0</xdr:col>
      <xdr:colOff>609600</xdr:colOff>
      <xdr:row>16</xdr:row>
      <xdr:rowOff>85725</xdr:rowOff>
    </xdr:to>
    <xdr:sp>
      <xdr:nvSpPr>
        <xdr:cNvPr id="13" name="Line 3"/>
        <xdr:cNvSpPr>
          <a:spLocks/>
        </xdr:cNvSpPr>
      </xdr:nvSpPr>
      <xdr:spPr>
        <a:xfrm flipH="1" flipV="1">
          <a:off x="552450" y="2638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76200</xdr:rowOff>
    </xdr:from>
    <xdr:to>
      <xdr:col>1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552450" y="2324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95250</xdr:rowOff>
    </xdr:from>
    <xdr:to>
      <xdr:col>1</xdr:col>
      <xdr:colOff>0</xdr:colOff>
      <xdr:row>15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552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1</xdr:col>
      <xdr:colOff>0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52450" y="21717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95250</xdr:rowOff>
    </xdr:from>
    <xdr:to>
      <xdr:col>1</xdr:col>
      <xdr:colOff>0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52450" y="2962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19</xdr:row>
      <xdr:rowOff>95250</xdr:rowOff>
    </xdr:from>
    <xdr:to>
      <xdr:col>0</xdr:col>
      <xdr:colOff>609600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H="1" flipV="1">
          <a:off x="457200" y="3114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0</xdr:col>
      <xdr:colOff>552450</xdr:colOff>
      <xdr:row>26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52450" y="21717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19</xdr:row>
      <xdr:rowOff>95250</xdr:rowOff>
    </xdr:from>
    <xdr:to>
      <xdr:col>0</xdr:col>
      <xdr:colOff>466725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438150" y="3114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85725</xdr:rowOff>
    </xdr:from>
    <xdr:to>
      <xdr:col>1</xdr:col>
      <xdr:colOff>0</xdr:colOff>
      <xdr:row>26</xdr:row>
      <xdr:rowOff>85725</xdr:rowOff>
    </xdr:to>
    <xdr:sp>
      <xdr:nvSpPr>
        <xdr:cNvPr id="8" name="Straight Connector 10"/>
        <xdr:cNvSpPr>
          <a:spLocks/>
        </xdr:cNvSpPr>
      </xdr:nvSpPr>
      <xdr:spPr>
        <a:xfrm>
          <a:off x="552450" y="4219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22</xdr:row>
      <xdr:rowOff>76200</xdr:rowOff>
    </xdr:from>
    <xdr:to>
      <xdr:col>0</xdr:col>
      <xdr:colOff>609600</xdr:colOff>
      <xdr:row>22</xdr:row>
      <xdr:rowOff>76200</xdr:rowOff>
    </xdr:to>
    <xdr:sp>
      <xdr:nvSpPr>
        <xdr:cNvPr id="9" name="Straight Connector 5"/>
        <xdr:cNvSpPr>
          <a:spLocks/>
        </xdr:cNvSpPr>
      </xdr:nvSpPr>
      <xdr:spPr>
        <a:xfrm>
          <a:off x="552450" y="3590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85725</xdr:rowOff>
    </xdr:from>
    <xdr:to>
      <xdr:col>1</xdr:col>
      <xdr:colOff>0</xdr:colOff>
      <xdr:row>23</xdr:row>
      <xdr:rowOff>85725</xdr:rowOff>
    </xdr:to>
    <xdr:sp>
      <xdr:nvSpPr>
        <xdr:cNvPr id="10" name="Straight Connector 7"/>
        <xdr:cNvSpPr>
          <a:spLocks/>
        </xdr:cNvSpPr>
      </xdr:nvSpPr>
      <xdr:spPr>
        <a:xfrm>
          <a:off x="552450" y="3752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24</xdr:row>
      <xdr:rowOff>95250</xdr:rowOff>
    </xdr:from>
    <xdr:to>
      <xdr:col>1</xdr:col>
      <xdr:colOff>0</xdr:colOff>
      <xdr:row>24</xdr:row>
      <xdr:rowOff>95250</xdr:rowOff>
    </xdr:to>
    <xdr:sp>
      <xdr:nvSpPr>
        <xdr:cNvPr id="11" name="Straight Connector 9"/>
        <xdr:cNvSpPr>
          <a:spLocks/>
        </xdr:cNvSpPr>
      </xdr:nvSpPr>
      <xdr:spPr>
        <a:xfrm flipV="1">
          <a:off x="552450" y="39147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25</xdr:row>
      <xdr:rowOff>85725</xdr:rowOff>
    </xdr:from>
    <xdr:to>
      <xdr:col>1</xdr:col>
      <xdr:colOff>0</xdr:colOff>
      <xdr:row>25</xdr:row>
      <xdr:rowOff>85725</xdr:rowOff>
    </xdr:to>
    <xdr:sp>
      <xdr:nvSpPr>
        <xdr:cNvPr id="12" name="Straight Connector 12"/>
        <xdr:cNvSpPr>
          <a:spLocks/>
        </xdr:cNvSpPr>
      </xdr:nvSpPr>
      <xdr:spPr>
        <a:xfrm>
          <a:off x="552450" y="4067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85725</xdr:rowOff>
    </xdr:from>
    <xdr:to>
      <xdr:col>1</xdr:col>
      <xdr:colOff>0</xdr:colOff>
      <xdr:row>20</xdr:row>
      <xdr:rowOff>85725</xdr:rowOff>
    </xdr:to>
    <xdr:sp>
      <xdr:nvSpPr>
        <xdr:cNvPr id="13" name="Straight Connector 16"/>
        <xdr:cNvSpPr>
          <a:spLocks/>
        </xdr:cNvSpPr>
      </xdr:nvSpPr>
      <xdr:spPr>
        <a:xfrm>
          <a:off x="552450" y="3257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85725</xdr:rowOff>
    </xdr:from>
    <xdr:to>
      <xdr:col>0</xdr:col>
      <xdr:colOff>600075</xdr:colOff>
      <xdr:row>16</xdr:row>
      <xdr:rowOff>85725</xdr:rowOff>
    </xdr:to>
    <xdr:sp>
      <xdr:nvSpPr>
        <xdr:cNvPr id="14" name="Line 2"/>
        <xdr:cNvSpPr>
          <a:spLocks/>
        </xdr:cNvSpPr>
      </xdr:nvSpPr>
      <xdr:spPr>
        <a:xfrm flipH="1" flipV="1">
          <a:off x="552450" y="2638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76200</xdr:rowOff>
    </xdr:from>
    <xdr:to>
      <xdr:col>1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552450" y="2314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95250</xdr:rowOff>
    </xdr:from>
    <xdr:to>
      <xdr:col>1</xdr:col>
      <xdr:colOff>0</xdr:colOff>
      <xdr:row>15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552450" y="2486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1</xdr:col>
      <xdr:colOff>0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52450" y="2162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95250</xdr:rowOff>
    </xdr:from>
    <xdr:to>
      <xdr:col>1</xdr:col>
      <xdr:colOff>0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52450" y="2952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19</xdr:row>
      <xdr:rowOff>95250</xdr:rowOff>
    </xdr:from>
    <xdr:to>
      <xdr:col>0</xdr:col>
      <xdr:colOff>609600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66725" y="3105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13</xdr:row>
      <xdr:rowOff>85725</xdr:rowOff>
    </xdr:from>
    <xdr:to>
      <xdr:col>0</xdr:col>
      <xdr:colOff>552450</xdr:colOff>
      <xdr:row>26</xdr:row>
      <xdr:rowOff>85725</xdr:rowOff>
    </xdr:to>
    <xdr:sp>
      <xdr:nvSpPr>
        <xdr:cNvPr id="6" name="Line 6"/>
        <xdr:cNvSpPr>
          <a:spLocks/>
        </xdr:cNvSpPr>
      </xdr:nvSpPr>
      <xdr:spPr>
        <a:xfrm>
          <a:off x="552450" y="21621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95250</xdr:rowOff>
    </xdr:from>
    <xdr:to>
      <xdr:col>0</xdr:col>
      <xdr:colOff>457200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428625" y="3105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22</xdr:row>
      <xdr:rowOff>95250</xdr:rowOff>
    </xdr:from>
    <xdr:to>
      <xdr:col>0</xdr:col>
      <xdr:colOff>609600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61975" y="3609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85725</xdr:rowOff>
    </xdr:from>
    <xdr:to>
      <xdr:col>0</xdr:col>
      <xdr:colOff>609600</xdr:colOff>
      <xdr:row>20</xdr:row>
      <xdr:rowOff>85725</xdr:rowOff>
    </xdr:to>
    <xdr:sp>
      <xdr:nvSpPr>
        <xdr:cNvPr id="9" name="Straight Connector 11"/>
        <xdr:cNvSpPr>
          <a:spLocks/>
        </xdr:cNvSpPr>
      </xdr:nvSpPr>
      <xdr:spPr>
        <a:xfrm>
          <a:off x="552450" y="3248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85725</xdr:rowOff>
    </xdr:from>
    <xdr:to>
      <xdr:col>0</xdr:col>
      <xdr:colOff>609600</xdr:colOff>
      <xdr:row>23</xdr:row>
      <xdr:rowOff>85725</xdr:rowOff>
    </xdr:to>
    <xdr:sp>
      <xdr:nvSpPr>
        <xdr:cNvPr id="10" name="Straight Connector 2"/>
        <xdr:cNvSpPr>
          <a:spLocks/>
        </xdr:cNvSpPr>
      </xdr:nvSpPr>
      <xdr:spPr>
        <a:xfrm flipV="1">
          <a:off x="552450" y="3752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24</xdr:row>
      <xdr:rowOff>85725</xdr:rowOff>
    </xdr:from>
    <xdr:to>
      <xdr:col>0</xdr:col>
      <xdr:colOff>609600</xdr:colOff>
      <xdr:row>24</xdr:row>
      <xdr:rowOff>85725</xdr:rowOff>
    </xdr:to>
    <xdr:sp>
      <xdr:nvSpPr>
        <xdr:cNvPr id="11" name="Straight Connector 4"/>
        <xdr:cNvSpPr>
          <a:spLocks/>
        </xdr:cNvSpPr>
      </xdr:nvSpPr>
      <xdr:spPr>
        <a:xfrm>
          <a:off x="552450" y="3905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25</xdr:row>
      <xdr:rowOff>85725</xdr:rowOff>
    </xdr:from>
    <xdr:to>
      <xdr:col>0</xdr:col>
      <xdr:colOff>609600</xdr:colOff>
      <xdr:row>25</xdr:row>
      <xdr:rowOff>85725</xdr:rowOff>
    </xdr:to>
    <xdr:sp>
      <xdr:nvSpPr>
        <xdr:cNvPr id="12" name="Straight Connector 6"/>
        <xdr:cNvSpPr>
          <a:spLocks/>
        </xdr:cNvSpPr>
      </xdr:nvSpPr>
      <xdr:spPr>
        <a:xfrm>
          <a:off x="552450" y="4067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85725</xdr:rowOff>
    </xdr:from>
    <xdr:to>
      <xdr:col>1</xdr:col>
      <xdr:colOff>0</xdr:colOff>
      <xdr:row>26</xdr:row>
      <xdr:rowOff>85725</xdr:rowOff>
    </xdr:to>
    <xdr:sp>
      <xdr:nvSpPr>
        <xdr:cNvPr id="13" name="Straight Connector 8"/>
        <xdr:cNvSpPr>
          <a:spLocks/>
        </xdr:cNvSpPr>
      </xdr:nvSpPr>
      <xdr:spPr>
        <a:xfrm>
          <a:off x="552450" y="4219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76200</xdr:rowOff>
    </xdr:from>
    <xdr:to>
      <xdr:col>0</xdr:col>
      <xdr:colOff>609600</xdr:colOff>
      <xdr:row>16</xdr:row>
      <xdr:rowOff>76200</xdr:rowOff>
    </xdr:to>
    <xdr:sp>
      <xdr:nvSpPr>
        <xdr:cNvPr id="14" name="Line 2"/>
        <xdr:cNvSpPr>
          <a:spLocks/>
        </xdr:cNvSpPr>
      </xdr:nvSpPr>
      <xdr:spPr>
        <a:xfrm flipH="1" flipV="1">
          <a:off x="552450" y="2619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/>
  <cols>
    <col min="1" max="1" width="9.140625" style="21" customWidth="1"/>
    <col min="2" max="2" width="11.7109375" style="21" customWidth="1"/>
    <col min="3" max="3" width="17.8515625" style="21" customWidth="1"/>
    <col min="4" max="4" width="5.421875" style="23" customWidth="1"/>
    <col min="5" max="5" width="22.140625" style="21" customWidth="1"/>
    <col min="6" max="6" width="9.28125" style="21" customWidth="1"/>
    <col min="7" max="11" width="9.140625" style="21" customWidth="1"/>
    <col min="12" max="12" width="10.7109375" style="21" customWidth="1"/>
    <col min="13" max="16384" width="9.140625" style="21" customWidth="1"/>
  </cols>
  <sheetData>
    <row r="1" spans="2:12" ht="13.5">
      <c r="B1" s="1" t="s">
        <v>0</v>
      </c>
      <c r="C1" s="1"/>
      <c r="D1" s="11"/>
      <c r="L1" s="60" t="s">
        <v>82</v>
      </c>
    </row>
    <row r="2" spans="2:4" ht="16.5">
      <c r="B2" s="30" t="s">
        <v>97</v>
      </c>
      <c r="C2" s="2"/>
      <c r="D2" s="12"/>
    </row>
    <row r="3" spans="2:11" ht="15">
      <c r="B3" s="3" t="s">
        <v>36</v>
      </c>
      <c r="C3" s="3"/>
      <c r="D3" s="13"/>
      <c r="K3" s="31" t="s">
        <v>34</v>
      </c>
    </row>
    <row r="4" ht="12.75" thickBot="1"/>
    <row r="5" spans="2:12" ht="12.75">
      <c r="B5" s="85" t="s">
        <v>20</v>
      </c>
      <c r="C5" s="86"/>
      <c r="D5" s="117"/>
      <c r="E5" s="86" t="s">
        <v>21</v>
      </c>
      <c r="F5" s="95" t="s">
        <v>1</v>
      </c>
      <c r="G5" s="96"/>
      <c r="H5" s="96"/>
      <c r="I5" s="96"/>
      <c r="J5" s="85" t="s">
        <v>38</v>
      </c>
      <c r="K5" s="86"/>
      <c r="L5" s="87"/>
    </row>
    <row r="6" spans="2:12" ht="13.5" thickBot="1">
      <c r="B6" s="88"/>
      <c r="C6" s="89"/>
      <c r="D6" s="118"/>
      <c r="E6" s="89"/>
      <c r="F6" s="53" t="s">
        <v>2</v>
      </c>
      <c r="G6" s="54" t="s">
        <v>3</v>
      </c>
      <c r="H6" s="54" t="s">
        <v>4</v>
      </c>
      <c r="I6" s="54" t="s">
        <v>55</v>
      </c>
      <c r="J6" s="88"/>
      <c r="K6" s="89"/>
      <c r="L6" s="90"/>
    </row>
    <row r="7" spans="2:12" ht="15" customHeight="1">
      <c r="B7" s="97" t="s">
        <v>64</v>
      </c>
      <c r="C7" s="98"/>
      <c r="D7" s="119"/>
      <c r="E7" s="120"/>
      <c r="F7" s="72">
        <v>4896</v>
      </c>
      <c r="G7" s="73">
        <v>4387</v>
      </c>
      <c r="H7" s="73">
        <v>3797</v>
      </c>
      <c r="I7" s="74">
        <v>3792</v>
      </c>
      <c r="J7" s="84" t="s">
        <v>103</v>
      </c>
      <c r="K7" s="24"/>
      <c r="L7" s="25"/>
    </row>
    <row r="8" spans="2:12" ht="1.5" customHeight="1" thickBot="1">
      <c r="B8" s="110"/>
      <c r="C8" s="111"/>
      <c r="D8" s="108"/>
      <c r="E8" s="109"/>
      <c r="F8" s="64">
        <f>SUM((F7/48)*(3/13))</f>
        <v>23.53846153846154</v>
      </c>
      <c r="G8" s="65">
        <f>SUM((G7/48)*(3/13))</f>
        <v>21.091346153846153</v>
      </c>
      <c r="H8" s="65">
        <f>SUM((H7/48)*(3/13))</f>
        <v>18.254807692307693</v>
      </c>
      <c r="I8" s="66">
        <f>SUM((I7/48)*(3/13))</f>
        <v>18.230769230769234</v>
      </c>
      <c r="J8" s="63"/>
      <c r="K8" s="51"/>
      <c r="L8" s="52"/>
    </row>
    <row r="9" spans="2:12" ht="13.5" thickBot="1" thickTop="1">
      <c r="B9" s="110" t="s">
        <v>17</v>
      </c>
      <c r="C9" s="111"/>
      <c r="D9" s="101" t="s">
        <v>83</v>
      </c>
      <c r="E9" s="102"/>
      <c r="F9" s="71" t="s">
        <v>84</v>
      </c>
      <c r="G9" s="75" t="s">
        <v>84</v>
      </c>
      <c r="H9" s="75" t="s">
        <v>84</v>
      </c>
      <c r="I9" s="76" t="s">
        <v>84</v>
      </c>
      <c r="J9" s="114" t="s">
        <v>78</v>
      </c>
      <c r="K9" s="115"/>
      <c r="L9" s="116"/>
    </row>
    <row r="10" spans="2:12" ht="12.75" customHeight="1" thickTop="1">
      <c r="B10" s="9" t="s">
        <v>18</v>
      </c>
      <c r="C10" s="5" t="s">
        <v>19</v>
      </c>
      <c r="D10" s="17">
        <v>4</v>
      </c>
      <c r="E10" s="18" t="s">
        <v>27</v>
      </c>
      <c r="F10" s="14">
        <f>(F7)</f>
        <v>4896</v>
      </c>
      <c r="G10" s="10">
        <f>(G7)</f>
        <v>4387</v>
      </c>
      <c r="H10" s="10">
        <f>(H7)</f>
        <v>3797</v>
      </c>
      <c r="I10" s="10">
        <f>(I7)</f>
        <v>3792</v>
      </c>
      <c r="J10" s="26" t="s">
        <v>70</v>
      </c>
      <c r="K10" s="24"/>
      <c r="L10" s="25"/>
    </row>
    <row r="11" spans="1:12" ht="12.75">
      <c r="A11" s="77"/>
      <c r="B11" s="9"/>
      <c r="C11" s="5" t="s">
        <v>100</v>
      </c>
      <c r="D11" s="17">
        <v>2</v>
      </c>
      <c r="E11" s="18" t="s">
        <v>65</v>
      </c>
      <c r="F11" s="14">
        <f>SUM(F8*24*4.333)</f>
        <v>2447.8116923076923</v>
      </c>
      <c r="G11" s="10">
        <f>SUM(G8*24*4.333)</f>
        <v>2193.331269230769</v>
      </c>
      <c r="H11" s="10">
        <f>SUM(H8*24*4.333)</f>
        <v>1898.3539615384618</v>
      </c>
      <c r="I11" s="10">
        <f>SUM(I8*24*4.333)</f>
        <v>1895.8541538461543</v>
      </c>
      <c r="J11" s="26" t="s">
        <v>53</v>
      </c>
      <c r="K11" s="24"/>
      <c r="L11" s="25"/>
    </row>
    <row r="12" spans="1:12" ht="12.75" customHeight="1">
      <c r="A12" s="77"/>
      <c r="B12" s="4" t="s">
        <v>5</v>
      </c>
      <c r="C12" s="5"/>
      <c r="D12" s="19">
        <v>4.333</v>
      </c>
      <c r="E12" s="18" t="s">
        <v>28</v>
      </c>
      <c r="F12" s="15">
        <f>SUM(F8*4.333*12*1.5)</f>
        <v>1835.8587692307692</v>
      </c>
      <c r="G12" s="6">
        <f>SUM(G8*4.333*12*1.5)</f>
        <v>1644.9984519230768</v>
      </c>
      <c r="H12" s="6">
        <f>SUM(H8*4.333*12*1.5)</f>
        <v>1423.7654711538462</v>
      </c>
      <c r="I12" s="6">
        <f>SUM(I8*4.333*12*1.5)</f>
        <v>1421.8906153846158</v>
      </c>
      <c r="J12" s="26" t="s">
        <v>94</v>
      </c>
      <c r="K12" s="24"/>
      <c r="L12" s="25"/>
    </row>
    <row r="13" spans="1:12" ht="12">
      <c r="A13" s="77"/>
      <c r="B13" s="4" t="s">
        <v>6</v>
      </c>
      <c r="C13" s="5"/>
      <c r="D13" s="17">
        <v>1</v>
      </c>
      <c r="E13" s="18" t="s">
        <v>29</v>
      </c>
      <c r="F13" s="16">
        <f>SUM(F8*12)</f>
        <v>282.46153846153845</v>
      </c>
      <c r="G13" s="7">
        <f>SUM(G8*12)</f>
        <v>253.09615384615384</v>
      </c>
      <c r="H13" s="7">
        <f>SUM(H8*12)</f>
        <v>219.05769230769232</v>
      </c>
      <c r="I13" s="7">
        <f>SUM(I8*12)</f>
        <v>218.7692307692308</v>
      </c>
      <c r="J13" s="26" t="s">
        <v>52</v>
      </c>
      <c r="K13" s="24"/>
      <c r="L13" s="25"/>
    </row>
    <row r="14" spans="1:12" ht="12.75" customHeight="1">
      <c r="A14" s="103" t="s">
        <v>37</v>
      </c>
      <c r="B14" s="4" t="s">
        <v>22</v>
      </c>
      <c r="C14" s="5"/>
      <c r="D14" s="17">
        <v>21</v>
      </c>
      <c r="E14" s="18" t="s">
        <v>60</v>
      </c>
      <c r="F14" s="15">
        <f>SUM((F8*12*12)/12)*1.5</f>
        <v>423.6923076923077</v>
      </c>
      <c r="G14" s="6">
        <f>SUM((G8*12*12)/12)*1.5</f>
        <v>379.6442307692308</v>
      </c>
      <c r="H14" s="7">
        <f>SUM((H8*12*12)/12)*1.5</f>
        <v>328.58653846153845</v>
      </c>
      <c r="I14" s="22">
        <f>SUM((I8*12*12)/12)*1.5</f>
        <v>328.1538461538462</v>
      </c>
      <c r="J14" s="26" t="s">
        <v>61</v>
      </c>
      <c r="K14" s="24"/>
      <c r="L14" s="25"/>
    </row>
    <row r="15" spans="1:12" ht="12">
      <c r="A15" s="103"/>
      <c r="B15" s="4" t="s">
        <v>23</v>
      </c>
      <c r="C15" s="5"/>
      <c r="D15" s="17">
        <v>1</v>
      </c>
      <c r="E15" s="18" t="s">
        <v>26</v>
      </c>
      <c r="F15" s="15">
        <f>SUM(F8*12*D15)*1.5</f>
        <v>423.6923076923077</v>
      </c>
      <c r="G15" s="6">
        <f>SUM(G8*12*D15)*1.5</f>
        <v>379.6442307692308</v>
      </c>
      <c r="H15" s="6">
        <f>SUM(H8*12*D15)*1.5</f>
        <v>328.58653846153845</v>
      </c>
      <c r="I15" s="6">
        <f>SUM(I8*12*D15)*1.5</f>
        <v>328.1538461538462</v>
      </c>
      <c r="J15" s="26" t="s">
        <v>62</v>
      </c>
      <c r="K15" s="24"/>
      <c r="L15" s="25"/>
    </row>
    <row r="16" spans="1:12" ht="12">
      <c r="A16" s="103"/>
      <c r="B16" s="4" t="s">
        <v>24</v>
      </c>
      <c r="C16" s="5"/>
      <c r="D16" s="17">
        <v>6</v>
      </c>
      <c r="E16" s="18" t="s">
        <v>25</v>
      </c>
      <c r="F16" s="15">
        <f>SUM(F8*12*D16)/12*1.5</f>
        <v>211.84615384615384</v>
      </c>
      <c r="G16" s="6">
        <f>SUM(G8*12*D16)/12*1.5</f>
        <v>189.8221153846154</v>
      </c>
      <c r="H16" s="6">
        <f>SUM(H8*12*D16)/12*1.5</f>
        <v>164.29326923076923</v>
      </c>
      <c r="I16" s="6">
        <f>SUM(I8*12*D16)/12*1.5</f>
        <v>164.0769230769231</v>
      </c>
      <c r="J16" s="26" t="s">
        <v>63</v>
      </c>
      <c r="K16" s="24"/>
      <c r="L16" s="25"/>
    </row>
    <row r="17" spans="1:12" ht="12">
      <c r="A17" s="103"/>
      <c r="B17" s="4" t="s">
        <v>30</v>
      </c>
      <c r="C17" s="5"/>
      <c r="D17" s="17">
        <v>5</v>
      </c>
      <c r="E17" s="18" t="s">
        <v>25</v>
      </c>
      <c r="F17" s="15">
        <f>SUM(F8*12*D17)/12*1.5</f>
        <v>176.53846153846155</v>
      </c>
      <c r="G17" s="6">
        <f>SUM(G8*12*D17)/12*1.5</f>
        <v>158.18509615384616</v>
      </c>
      <c r="H17" s="6">
        <f>SUM(H8*12*D17)/12*1.5</f>
        <v>136.9110576923077</v>
      </c>
      <c r="I17" s="6">
        <f>SUM(I8*12*D17)/12*1.5</f>
        <v>136.73076923076925</v>
      </c>
      <c r="J17" s="26" t="s">
        <v>87</v>
      </c>
      <c r="K17" s="24"/>
      <c r="L17" s="25"/>
    </row>
    <row r="18" spans="1:12" ht="12.75">
      <c r="A18" s="103"/>
      <c r="B18" s="4" t="s">
        <v>7</v>
      </c>
      <c r="C18" s="5"/>
      <c r="D18" s="17">
        <v>5.5</v>
      </c>
      <c r="E18" s="18" t="s">
        <v>66</v>
      </c>
      <c r="F18" s="16">
        <f>SUM((365/12)*D18)</f>
        <v>167.29166666666669</v>
      </c>
      <c r="G18" s="7">
        <f>SUM((365/12)*D18)</f>
        <v>167.29166666666669</v>
      </c>
      <c r="H18" s="7">
        <f>SUM((365/12)*D18)</f>
        <v>167.29166666666669</v>
      </c>
      <c r="I18" s="7">
        <f>SUM((365/12)*D18)</f>
        <v>167.29166666666669</v>
      </c>
      <c r="J18" s="26" t="s">
        <v>74</v>
      </c>
      <c r="K18" s="24"/>
      <c r="L18" s="25"/>
    </row>
    <row r="19" spans="1:12" ht="12">
      <c r="A19" s="103"/>
      <c r="B19" s="4" t="s">
        <v>31</v>
      </c>
      <c r="C19" s="5"/>
      <c r="D19" s="17">
        <v>7.5</v>
      </c>
      <c r="E19" s="18" t="s">
        <v>32</v>
      </c>
      <c r="F19" s="15">
        <f>SUM(F7*D19%)*1.5</f>
        <v>550.8</v>
      </c>
      <c r="G19" s="6">
        <f>SUM(G7*D19%)*1.5</f>
        <v>493.53749999999997</v>
      </c>
      <c r="H19" s="6">
        <f>SUM(H7*D19%)*1.5</f>
        <v>427.16249999999997</v>
      </c>
      <c r="I19" s="6">
        <f>SUM(I7*D19%)*1.5</f>
        <v>426.59999999999997</v>
      </c>
      <c r="J19" s="26" t="s">
        <v>67</v>
      </c>
      <c r="K19" s="24"/>
      <c r="L19" s="25"/>
    </row>
    <row r="20" spans="1:12" ht="12.75" thickBot="1">
      <c r="A20" s="103"/>
      <c r="B20" s="4" t="s">
        <v>88</v>
      </c>
      <c r="C20" s="5"/>
      <c r="D20" s="17"/>
      <c r="E20" s="18" t="s">
        <v>71</v>
      </c>
      <c r="F20" s="15">
        <f>SUM(F7/12)*1.5</f>
        <v>612</v>
      </c>
      <c r="G20" s="6">
        <f>SUM(G7/12)*1.5</f>
        <v>548.375</v>
      </c>
      <c r="H20" s="6">
        <f>SUM(H7/12)*1.5</f>
        <v>474.625</v>
      </c>
      <c r="I20" s="6">
        <f>SUM(I7/12)*1.5</f>
        <v>474</v>
      </c>
      <c r="J20" s="26" t="s">
        <v>68</v>
      </c>
      <c r="K20" s="24"/>
      <c r="L20" s="25"/>
    </row>
    <row r="21" spans="1:12" ht="14.25" thickBot="1">
      <c r="A21" s="103"/>
      <c r="B21" s="33" t="s">
        <v>8</v>
      </c>
      <c r="C21" s="34"/>
      <c r="D21" s="35"/>
      <c r="E21" s="36"/>
      <c r="F21" s="37">
        <f>SUM(F10:F20)</f>
        <v>12027.992897435899</v>
      </c>
      <c r="G21" s="38">
        <f>SUM(G10:G20)</f>
        <v>10794.92571474359</v>
      </c>
      <c r="H21" s="38">
        <f>SUM(H10:H20)</f>
        <v>9365.63369551282</v>
      </c>
      <c r="I21" s="38">
        <f>SUM(I10:I20)</f>
        <v>9353.52105128205</v>
      </c>
      <c r="J21" s="59" t="s">
        <v>40</v>
      </c>
      <c r="K21" s="24"/>
      <c r="L21" s="25"/>
    </row>
    <row r="22" spans="1:12" ht="12">
      <c r="A22" s="103"/>
      <c r="B22" s="4" t="s">
        <v>9</v>
      </c>
      <c r="C22" s="5"/>
      <c r="D22" s="17">
        <v>1</v>
      </c>
      <c r="E22" s="5" t="s">
        <v>89</v>
      </c>
      <c r="F22" s="47">
        <f>SUM(F10,F11,F12,F13,F14,F18,F20,F26)*D22%</f>
        <v>107.10115974358976</v>
      </c>
      <c r="G22" s="46">
        <f>SUM(G10,G11,G12,G13,G14,G18,G20,G26)*D22%</f>
        <v>96.18736772435898</v>
      </c>
      <c r="H22" s="46">
        <f>SUM(H10,H11,H12,H13,H14,H18,H20,H26)*D22%</f>
        <v>83.53680330128205</v>
      </c>
      <c r="I22" s="48">
        <f>SUM(I10,I11,I12,I13,I14,I18,I20,I26)*D22%</f>
        <v>83.42959512820515</v>
      </c>
      <c r="J22" s="55" t="s">
        <v>59</v>
      </c>
      <c r="K22" s="24"/>
      <c r="L22" s="25"/>
    </row>
    <row r="23" spans="1:12" ht="12">
      <c r="A23" s="103"/>
      <c r="B23" s="4" t="s">
        <v>10</v>
      </c>
      <c r="C23" s="5"/>
      <c r="D23" s="17">
        <v>4.07</v>
      </c>
      <c r="E23" s="18" t="s">
        <v>89</v>
      </c>
      <c r="F23" s="16">
        <f>SUM(F10,F11,F12,F13,F14,F18,F20,F26)*D23%</f>
        <v>435.9017201564103</v>
      </c>
      <c r="G23" s="7">
        <f>SUM(G10,G11,G12,G13,G14,G18,G20,G26)*D23%</f>
        <v>391.482586638141</v>
      </c>
      <c r="H23" s="7">
        <f>SUM(H10,H11,H12,H13,H14,H18,H20,H26)*D23%</f>
        <v>339.99478943621796</v>
      </c>
      <c r="I23" s="67">
        <f>SUM(I10,I11,I12,I13,I14,I18,I20,I26)*D23%</f>
        <v>339.55845217179495</v>
      </c>
      <c r="J23" s="55" t="s">
        <v>81</v>
      </c>
      <c r="K23" s="24"/>
      <c r="L23" s="25"/>
    </row>
    <row r="24" spans="1:12" ht="12.75">
      <c r="A24" s="103"/>
      <c r="B24" s="4" t="s">
        <v>91</v>
      </c>
      <c r="C24" s="5"/>
      <c r="D24" s="17">
        <v>1500</v>
      </c>
      <c r="E24" s="18" t="s">
        <v>72</v>
      </c>
      <c r="F24" s="16">
        <f>SUM((D24+(D24/2))/12)</f>
        <v>187.5</v>
      </c>
      <c r="G24" s="7">
        <f>SUM((D24+(D24/2))/12)</f>
        <v>187.5</v>
      </c>
      <c r="H24" s="7">
        <f>SUM((D24+(D24/2))/12)</f>
        <v>187.5</v>
      </c>
      <c r="I24" s="67">
        <f>SUM((D24+(D24/2))/12)</f>
        <v>187.5</v>
      </c>
      <c r="J24" s="55" t="s">
        <v>90</v>
      </c>
      <c r="K24" s="24"/>
      <c r="L24" s="25"/>
    </row>
    <row r="25" spans="1:12" ht="12">
      <c r="A25" s="103"/>
      <c r="B25" s="4" t="s">
        <v>92</v>
      </c>
      <c r="C25" s="5"/>
      <c r="D25" s="17">
        <v>1</v>
      </c>
      <c r="E25" s="18" t="s">
        <v>96</v>
      </c>
      <c r="F25" s="16">
        <f>SUM(F10,F11,F12,F13,F14,F18,F20,F26)*D25%</f>
        <v>107.10115974358976</v>
      </c>
      <c r="G25" s="7">
        <f>SUM(G10,G11,G12,G13,G14,G18,G20,G26)*D25%</f>
        <v>96.18736772435898</v>
      </c>
      <c r="H25" s="7">
        <f>SUM(H10,H11,H12,H13,H14,H18,H20,H26)*D25%</f>
        <v>83.53680330128205</v>
      </c>
      <c r="I25" s="67">
        <f>SUM(I10,I11,I12,I13,I14,I18,I20,I26)*D25%</f>
        <v>83.42959512820515</v>
      </c>
      <c r="J25" s="55" t="s">
        <v>59</v>
      </c>
      <c r="K25" s="24"/>
      <c r="L25" s="25"/>
    </row>
    <row r="26" spans="1:12" ht="13.5" thickBot="1">
      <c r="A26" s="103"/>
      <c r="B26" s="4" t="s">
        <v>33</v>
      </c>
      <c r="C26" s="5"/>
      <c r="D26" s="17">
        <v>30</v>
      </c>
      <c r="E26" s="18" t="s">
        <v>73</v>
      </c>
      <c r="F26" s="68">
        <f>SUM(D26*1.5)</f>
        <v>45</v>
      </c>
      <c r="G26" s="69">
        <f>SUM(D26*1.5)</f>
        <v>45</v>
      </c>
      <c r="H26" s="69">
        <f>SUM(D26*1.5)</f>
        <v>45</v>
      </c>
      <c r="I26" s="70">
        <f>SUM(D26*1.5)</f>
        <v>45</v>
      </c>
      <c r="J26" s="55" t="s">
        <v>93</v>
      </c>
      <c r="K26" s="24"/>
      <c r="L26" s="25"/>
    </row>
    <row r="27" spans="2:12" ht="13.5" customHeight="1" thickBot="1">
      <c r="B27" s="33" t="s">
        <v>12</v>
      </c>
      <c r="C27" s="34"/>
      <c r="D27" s="35"/>
      <c r="E27" s="36"/>
      <c r="F27" s="37">
        <f>SUM(F21:F26)</f>
        <v>12910.59693707949</v>
      </c>
      <c r="G27" s="38">
        <f>SUM(G21:G26)</f>
        <v>11611.283036830448</v>
      </c>
      <c r="H27" s="38">
        <f>SUM(H21:H26)</f>
        <v>10105.202091551602</v>
      </c>
      <c r="I27" s="38">
        <f>SUM(I21:I26)</f>
        <v>10092.438693710257</v>
      </c>
      <c r="J27" s="59" t="s">
        <v>39</v>
      </c>
      <c r="K27" s="24"/>
      <c r="L27" s="25"/>
    </row>
    <row r="28" spans="2:12" ht="9.75" customHeight="1">
      <c r="B28" s="112" t="s">
        <v>13</v>
      </c>
      <c r="C28" s="113"/>
      <c r="D28" s="99">
        <v>40</v>
      </c>
      <c r="E28" s="106" t="s">
        <v>48</v>
      </c>
      <c r="F28" s="107">
        <f>SUM(F27*D28%)</f>
        <v>5164.238774831796</v>
      </c>
      <c r="G28" s="94">
        <f>SUM(G27*D28%)</f>
        <v>4644.513214732179</v>
      </c>
      <c r="H28" s="94">
        <f>SUM(H27*D28%)</f>
        <v>4042.080836620641</v>
      </c>
      <c r="I28" s="94">
        <f>SUM(I27*D28%)</f>
        <v>4036.975477484103</v>
      </c>
      <c r="J28" s="91" t="s">
        <v>41</v>
      </c>
      <c r="K28" s="92"/>
      <c r="L28" s="93"/>
    </row>
    <row r="29" spans="2:12" ht="12.75" customHeight="1" thickBot="1">
      <c r="B29" s="112"/>
      <c r="C29" s="113"/>
      <c r="D29" s="100"/>
      <c r="E29" s="106"/>
      <c r="F29" s="107"/>
      <c r="G29" s="94"/>
      <c r="H29" s="94"/>
      <c r="I29" s="94"/>
      <c r="J29" s="91"/>
      <c r="K29" s="92"/>
      <c r="L29" s="93"/>
    </row>
    <row r="30" spans="2:12" ht="15" thickBot="1" thickTop="1">
      <c r="B30" s="39" t="s">
        <v>14</v>
      </c>
      <c r="C30" s="40"/>
      <c r="D30" s="41"/>
      <c r="E30" s="42"/>
      <c r="F30" s="43">
        <f>SUM(F27:F28)</f>
        <v>18074.835711911284</v>
      </c>
      <c r="G30" s="44">
        <f>SUM(G27:G28)</f>
        <v>16255.796251562628</v>
      </c>
      <c r="H30" s="44">
        <f>SUM(H27:H28)</f>
        <v>14147.282928172244</v>
      </c>
      <c r="I30" s="44">
        <f>SUM(I27:I28)</f>
        <v>14129.41417119436</v>
      </c>
      <c r="J30" s="59" t="s">
        <v>69</v>
      </c>
      <c r="K30" s="24"/>
      <c r="L30" s="25"/>
    </row>
    <row r="31" spans="2:12" ht="13.5" thickBot="1" thickTop="1">
      <c r="B31" s="104"/>
      <c r="C31" s="105"/>
      <c r="D31" s="105"/>
      <c r="E31" s="105"/>
      <c r="F31" s="56"/>
      <c r="G31" s="57"/>
      <c r="H31" s="57"/>
      <c r="I31" s="58"/>
      <c r="J31" s="27"/>
      <c r="K31" s="28"/>
      <c r="L31" s="29"/>
    </row>
    <row r="32" spans="2:9" ht="10.5" customHeight="1">
      <c r="B32" s="8" t="s">
        <v>15</v>
      </c>
      <c r="C32" s="20" t="s">
        <v>47</v>
      </c>
      <c r="D32" s="78"/>
      <c r="E32" s="20"/>
      <c r="F32" s="20"/>
      <c r="G32" s="20"/>
      <c r="H32" s="20"/>
      <c r="I32" s="20"/>
    </row>
    <row r="33" spans="2:9" ht="9.75" customHeight="1">
      <c r="B33" s="20"/>
      <c r="C33" s="20" t="s">
        <v>16</v>
      </c>
      <c r="D33" s="79"/>
      <c r="E33" s="20"/>
      <c r="F33" s="20"/>
      <c r="G33" s="20"/>
      <c r="H33" s="20"/>
      <c r="I33" s="20"/>
    </row>
    <row r="34" spans="2:9" ht="9.75" customHeight="1">
      <c r="B34" s="20"/>
      <c r="C34" s="20" t="s">
        <v>98</v>
      </c>
      <c r="D34" s="79"/>
      <c r="E34" s="20"/>
      <c r="F34" s="20"/>
      <c r="G34" s="20"/>
      <c r="H34" s="20"/>
      <c r="I34" s="20"/>
    </row>
    <row r="35" spans="2:9" ht="9.75" customHeight="1">
      <c r="B35" s="20"/>
      <c r="C35" s="20" t="s">
        <v>77</v>
      </c>
      <c r="D35" s="79"/>
      <c r="E35" s="20"/>
      <c r="F35" s="20"/>
      <c r="G35" s="20"/>
      <c r="H35" s="20"/>
      <c r="I35" s="20"/>
    </row>
    <row r="36" spans="2:9" ht="9.75" customHeight="1">
      <c r="B36" s="20"/>
      <c r="C36" s="20" t="s">
        <v>99</v>
      </c>
      <c r="D36" s="79"/>
      <c r="E36" s="20"/>
      <c r="F36" s="20"/>
      <c r="G36" s="20"/>
      <c r="H36" s="20"/>
      <c r="I36" s="20"/>
    </row>
    <row r="37" spans="2:9" ht="9.75" customHeight="1">
      <c r="B37" s="20"/>
      <c r="C37" s="20" t="s">
        <v>101</v>
      </c>
      <c r="D37" s="79"/>
      <c r="E37" s="20"/>
      <c r="F37" s="20"/>
      <c r="G37" s="20"/>
      <c r="H37" s="20"/>
      <c r="I37" s="20"/>
    </row>
    <row r="38" spans="2:9" ht="9.75" customHeight="1">
      <c r="B38" s="20"/>
      <c r="C38" s="20" t="s">
        <v>102</v>
      </c>
      <c r="D38" s="79"/>
      <c r="E38" s="20"/>
      <c r="F38" s="20"/>
      <c r="G38" s="20"/>
      <c r="H38" s="20"/>
      <c r="I38" s="20"/>
    </row>
    <row r="39" spans="2:9" ht="9.75" customHeight="1">
      <c r="B39" s="20"/>
      <c r="C39" s="20"/>
      <c r="D39" s="79"/>
      <c r="E39" s="20"/>
      <c r="F39" s="20"/>
      <c r="G39" s="20"/>
      <c r="H39" s="20"/>
      <c r="I39" s="20"/>
    </row>
    <row r="40" spans="2:9" ht="9.75" customHeight="1">
      <c r="B40" s="80" t="s">
        <v>34</v>
      </c>
      <c r="C40" s="8" t="s">
        <v>51</v>
      </c>
      <c r="D40" s="20"/>
      <c r="E40" s="20"/>
      <c r="F40" s="20"/>
      <c r="G40" s="20"/>
      <c r="H40" s="20"/>
      <c r="I40" s="20"/>
    </row>
    <row r="41" spans="2:9" ht="9.75" customHeight="1">
      <c r="B41" s="81" t="s">
        <v>35</v>
      </c>
      <c r="C41" s="8" t="s">
        <v>49</v>
      </c>
      <c r="D41" s="20"/>
      <c r="E41" s="20"/>
      <c r="F41" s="20"/>
      <c r="G41" s="20"/>
      <c r="H41" s="20"/>
      <c r="I41" s="20"/>
    </row>
    <row r="42" spans="2:9" ht="9.75" customHeight="1">
      <c r="B42" s="20"/>
      <c r="C42" s="8" t="s">
        <v>54</v>
      </c>
      <c r="D42" s="20"/>
      <c r="E42" s="20"/>
      <c r="F42" s="20"/>
      <c r="G42" s="20"/>
      <c r="H42" s="20"/>
      <c r="I42" s="20"/>
    </row>
    <row r="43" spans="2:9" ht="9.75" customHeight="1">
      <c r="B43" s="20"/>
      <c r="C43" s="8" t="s">
        <v>50</v>
      </c>
      <c r="D43" s="20"/>
      <c r="E43" s="20"/>
      <c r="F43" s="20"/>
      <c r="G43" s="20"/>
      <c r="H43" s="20"/>
      <c r="I43" s="20"/>
    </row>
    <row r="44" spans="2:12" ht="9.75" customHeight="1">
      <c r="B44" s="20"/>
      <c r="C44" s="8" t="s">
        <v>76</v>
      </c>
      <c r="D44" s="20"/>
      <c r="E44" s="20"/>
      <c r="F44" s="20"/>
      <c r="G44" s="20"/>
      <c r="H44" s="20"/>
      <c r="I44" s="20"/>
      <c r="L44" s="62" t="s">
        <v>57</v>
      </c>
    </row>
    <row r="45" spans="3:13" ht="12">
      <c r="C45" s="8"/>
      <c r="D45" s="20"/>
      <c r="E45" s="20"/>
      <c r="F45" s="20"/>
      <c r="G45" s="20"/>
      <c r="M45" s="45"/>
    </row>
    <row r="46" ht="12">
      <c r="D46" s="21"/>
    </row>
  </sheetData>
  <sheetProtection password="ED35" sheet="1"/>
  <mergeCells count="22">
    <mergeCell ref="D5:D6"/>
    <mergeCell ref="E5:E6"/>
    <mergeCell ref="D7:E7"/>
    <mergeCell ref="I28:I29"/>
    <mergeCell ref="A14:A26"/>
    <mergeCell ref="B31:E31"/>
    <mergeCell ref="E28:E29"/>
    <mergeCell ref="F28:F29"/>
    <mergeCell ref="D8:E8"/>
    <mergeCell ref="B9:C9"/>
    <mergeCell ref="B8:C8"/>
    <mergeCell ref="B28:C29"/>
    <mergeCell ref="J5:L6"/>
    <mergeCell ref="J28:L29"/>
    <mergeCell ref="H28:H29"/>
    <mergeCell ref="F5:I5"/>
    <mergeCell ref="B7:C7"/>
    <mergeCell ref="D28:D29"/>
    <mergeCell ref="G28:G29"/>
    <mergeCell ref="D9:E9"/>
    <mergeCell ref="B5:C6"/>
    <mergeCell ref="J9:L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9.140625" style="21" customWidth="1"/>
    <col min="2" max="2" width="11.7109375" style="21" customWidth="1"/>
    <col min="3" max="3" width="17.8515625" style="21" customWidth="1"/>
    <col min="4" max="4" width="5.421875" style="23" customWidth="1"/>
    <col min="5" max="5" width="22.140625" style="21" customWidth="1"/>
    <col min="6" max="11" width="9.140625" style="21" customWidth="1"/>
    <col min="12" max="12" width="10.8515625" style="21" customWidth="1"/>
    <col min="13" max="16384" width="9.140625" style="21" customWidth="1"/>
  </cols>
  <sheetData>
    <row r="1" spans="2:12" ht="13.5">
      <c r="B1" s="1" t="s">
        <v>0</v>
      </c>
      <c r="C1" s="1"/>
      <c r="D1" s="11"/>
      <c r="L1" s="60" t="s">
        <v>82</v>
      </c>
    </row>
    <row r="2" spans="2:4" ht="16.5">
      <c r="B2" s="30" t="s">
        <v>97</v>
      </c>
      <c r="C2" s="2"/>
      <c r="D2" s="12"/>
    </row>
    <row r="3" spans="2:11" ht="15">
      <c r="B3" s="3" t="s">
        <v>36</v>
      </c>
      <c r="C3" s="3"/>
      <c r="D3" s="13"/>
      <c r="K3" s="31" t="s">
        <v>42</v>
      </c>
    </row>
    <row r="4" ht="12.75" thickBot="1"/>
    <row r="5" spans="2:12" ht="12.75">
      <c r="B5" s="85" t="s">
        <v>20</v>
      </c>
      <c r="C5" s="86"/>
      <c r="D5" s="117"/>
      <c r="E5" s="86" t="s">
        <v>21</v>
      </c>
      <c r="F5" s="123" t="s">
        <v>1</v>
      </c>
      <c r="G5" s="124"/>
      <c r="H5" s="124"/>
      <c r="I5" s="124"/>
      <c r="J5" s="85" t="s">
        <v>38</v>
      </c>
      <c r="K5" s="86"/>
      <c r="L5" s="87"/>
    </row>
    <row r="6" spans="2:12" ht="13.5" thickBot="1">
      <c r="B6" s="88"/>
      <c r="C6" s="89"/>
      <c r="D6" s="118"/>
      <c r="E6" s="89"/>
      <c r="F6" s="53" t="s">
        <v>2</v>
      </c>
      <c r="G6" s="54" t="s">
        <v>3</v>
      </c>
      <c r="H6" s="54" t="s">
        <v>4</v>
      </c>
      <c r="I6" s="54" t="s">
        <v>55</v>
      </c>
      <c r="J6" s="88"/>
      <c r="K6" s="89"/>
      <c r="L6" s="90"/>
    </row>
    <row r="7" spans="2:12" ht="15" customHeight="1">
      <c r="B7" s="97" t="s">
        <v>64</v>
      </c>
      <c r="C7" s="98"/>
      <c r="D7" s="119"/>
      <c r="E7" s="120"/>
      <c r="F7" s="72">
        <v>4474</v>
      </c>
      <c r="G7" s="73">
        <v>4004</v>
      </c>
      <c r="H7" s="73">
        <v>3489</v>
      </c>
      <c r="I7" s="74">
        <v>3446</v>
      </c>
      <c r="J7" s="84" t="s">
        <v>103</v>
      </c>
      <c r="K7" s="24"/>
      <c r="L7" s="25"/>
    </row>
    <row r="8" spans="2:12" ht="1.5" customHeight="1" thickBot="1">
      <c r="B8" s="110"/>
      <c r="C8" s="111"/>
      <c r="D8" s="49"/>
      <c r="E8" s="50"/>
      <c r="F8" s="64">
        <f>SUM((F7/48)*(3/13))</f>
        <v>21.509615384615383</v>
      </c>
      <c r="G8" s="65">
        <f>SUM((G7/48)*(3/13))</f>
        <v>19.250000000000004</v>
      </c>
      <c r="H8" s="65">
        <f>SUM((H7/48)*(3/13))</f>
        <v>16.774038461538463</v>
      </c>
      <c r="I8" s="66">
        <f>SUM((I7/48)*(3/13))</f>
        <v>16.567307692307693</v>
      </c>
      <c r="J8" s="63"/>
      <c r="K8" s="51"/>
      <c r="L8" s="52"/>
    </row>
    <row r="9" spans="2:12" ht="13.5" thickBot="1" thickTop="1">
      <c r="B9" s="110" t="s">
        <v>17</v>
      </c>
      <c r="C9" s="111"/>
      <c r="D9" s="101" t="s">
        <v>83</v>
      </c>
      <c r="E9" s="102"/>
      <c r="F9" s="71" t="s">
        <v>84</v>
      </c>
      <c r="G9" s="75" t="s">
        <v>84</v>
      </c>
      <c r="H9" s="75" t="s">
        <v>84</v>
      </c>
      <c r="I9" s="76" t="s">
        <v>84</v>
      </c>
      <c r="J9" s="114" t="s">
        <v>78</v>
      </c>
      <c r="K9" s="115"/>
      <c r="L9" s="116"/>
    </row>
    <row r="10" spans="2:12" ht="12.75" customHeight="1" thickTop="1">
      <c r="B10" s="9" t="s">
        <v>18</v>
      </c>
      <c r="C10" s="5" t="s">
        <v>19</v>
      </c>
      <c r="D10" s="17">
        <v>4</v>
      </c>
      <c r="E10" s="18" t="s">
        <v>27</v>
      </c>
      <c r="F10" s="14">
        <f>(F7)</f>
        <v>4474</v>
      </c>
      <c r="G10" s="10">
        <f>(G7)</f>
        <v>4004</v>
      </c>
      <c r="H10" s="10">
        <f>(H7)</f>
        <v>3489</v>
      </c>
      <c r="I10" s="10">
        <f>(I7)</f>
        <v>3446</v>
      </c>
      <c r="J10" s="26" t="s">
        <v>70</v>
      </c>
      <c r="K10" s="24"/>
      <c r="L10" s="25"/>
    </row>
    <row r="11" spans="1:12" ht="12.75">
      <c r="A11" s="77"/>
      <c r="B11" s="9"/>
      <c r="C11" s="5" t="s">
        <v>100</v>
      </c>
      <c r="D11" s="17">
        <v>2</v>
      </c>
      <c r="E11" s="18" t="s">
        <v>65</v>
      </c>
      <c r="F11" s="14">
        <f>SUM(F8*24*4.333)</f>
        <v>2236.827923076923</v>
      </c>
      <c r="G11" s="10">
        <f>SUM(G8*24*4.333)</f>
        <v>2001.8460000000007</v>
      </c>
      <c r="H11" s="10">
        <f>SUM(H8*24*4.333)</f>
        <v>1744.365807692308</v>
      </c>
      <c r="I11" s="10">
        <f>SUM(I8*24*4.333)</f>
        <v>1722.8674615384618</v>
      </c>
      <c r="J11" s="26" t="s">
        <v>53</v>
      </c>
      <c r="K11" s="24"/>
      <c r="L11" s="25"/>
    </row>
    <row r="12" spans="1:12" ht="12.75" customHeight="1">
      <c r="A12" s="77"/>
      <c r="B12" s="4" t="s">
        <v>5</v>
      </c>
      <c r="C12" s="5"/>
      <c r="D12" s="19">
        <v>4.333</v>
      </c>
      <c r="E12" s="18" t="s">
        <v>28</v>
      </c>
      <c r="F12" s="15">
        <f>SUM(F8*4.333*12*1.5)</f>
        <v>1677.6209423076923</v>
      </c>
      <c r="G12" s="6">
        <f>SUM(G8*4.333*12*1.5)</f>
        <v>1501.3845000000003</v>
      </c>
      <c r="H12" s="6">
        <f>SUM(H8*4.333*12*1.5)</f>
        <v>1308.274355769231</v>
      </c>
      <c r="I12" s="6">
        <f>SUM(I8*4.333*12*1.5)</f>
        <v>1292.1505961538462</v>
      </c>
      <c r="J12" s="26" t="s">
        <v>94</v>
      </c>
      <c r="K12" s="24"/>
      <c r="L12" s="25"/>
    </row>
    <row r="13" spans="1:12" ht="12">
      <c r="A13" s="77"/>
      <c r="B13" s="4" t="s">
        <v>6</v>
      </c>
      <c r="C13" s="5"/>
      <c r="D13" s="17">
        <v>1</v>
      </c>
      <c r="E13" s="18" t="s">
        <v>29</v>
      </c>
      <c r="F13" s="15">
        <f>SUM(F8*12)</f>
        <v>258.1153846153846</v>
      </c>
      <c r="G13" s="6">
        <f>SUM(G8*12)</f>
        <v>231.00000000000006</v>
      </c>
      <c r="H13" s="6">
        <f>SUM(H8*12)</f>
        <v>201.28846153846155</v>
      </c>
      <c r="I13" s="6">
        <f>SUM(I8*12)</f>
        <v>198.80769230769232</v>
      </c>
      <c r="J13" s="26" t="s">
        <v>52</v>
      </c>
      <c r="K13" s="24"/>
      <c r="L13" s="25"/>
    </row>
    <row r="14" spans="1:12" ht="12.75" customHeight="1">
      <c r="A14" s="103" t="s">
        <v>37</v>
      </c>
      <c r="B14" s="4" t="s">
        <v>22</v>
      </c>
      <c r="C14" s="5"/>
      <c r="D14" s="17">
        <v>21</v>
      </c>
      <c r="E14" s="18" t="s">
        <v>60</v>
      </c>
      <c r="F14" s="15">
        <f>SUM((F8*12*12)/12)*1.5</f>
        <v>387.1730769230769</v>
      </c>
      <c r="G14" s="6">
        <f>SUM((G8*12*12)/12)*1.5</f>
        <v>346.5000000000001</v>
      </c>
      <c r="H14" s="7">
        <f>SUM((H8*12*12)/12)*1.5</f>
        <v>301.9326923076923</v>
      </c>
      <c r="I14" s="22">
        <f>SUM((I8*12*12)/12)*1.5</f>
        <v>298.21153846153845</v>
      </c>
      <c r="J14" s="26" t="s">
        <v>61</v>
      </c>
      <c r="K14" s="24"/>
      <c r="L14" s="25"/>
    </row>
    <row r="15" spans="1:12" ht="12">
      <c r="A15" s="103"/>
      <c r="B15" s="4" t="s">
        <v>23</v>
      </c>
      <c r="C15" s="5"/>
      <c r="D15" s="17">
        <v>1</v>
      </c>
      <c r="E15" s="18" t="s">
        <v>26</v>
      </c>
      <c r="F15" s="15">
        <f>SUM(F8*12*D15)*1.5</f>
        <v>387.1730769230769</v>
      </c>
      <c r="G15" s="6">
        <f>SUM(G8*12*D15)*1.5</f>
        <v>346.5000000000001</v>
      </c>
      <c r="H15" s="6">
        <f>SUM(H8*12*D15)*1.5</f>
        <v>301.9326923076923</v>
      </c>
      <c r="I15" s="6">
        <f>SUM(I8*12*D15)*1.5</f>
        <v>298.21153846153845</v>
      </c>
      <c r="J15" s="26" t="s">
        <v>62</v>
      </c>
      <c r="K15" s="24"/>
      <c r="L15" s="25"/>
    </row>
    <row r="16" spans="1:12" ht="12">
      <c r="A16" s="103"/>
      <c r="B16" s="4" t="s">
        <v>24</v>
      </c>
      <c r="C16" s="5"/>
      <c r="D16" s="17">
        <v>6</v>
      </c>
      <c r="E16" s="18" t="s">
        <v>25</v>
      </c>
      <c r="F16" s="15">
        <f>SUM(F8*12*D16)/12*1.5</f>
        <v>193.58653846153845</v>
      </c>
      <c r="G16" s="6">
        <f>SUM(G8*12*D16)/12*1.5</f>
        <v>173.25000000000006</v>
      </c>
      <c r="H16" s="6">
        <f>SUM(H8*12*D16)/12*1.5</f>
        <v>150.96634615384616</v>
      </c>
      <c r="I16" s="6">
        <f>SUM(I8*12*D16)/12*1.5</f>
        <v>149.10576923076923</v>
      </c>
      <c r="J16" s="26" t="s">
        <v>63</v>
      </c>
      <c r="K16" s="24"/>
      <c r="L16" s="25"/>
    </row>
    <row r="17" spans="1:12" ht="12">
      <c r="A17" s="103"/>
      <c r="B17" s="4" t="s">
        <v>30</v>
      </c>
      <c r="C17" s="5"/>
      <c r="D17" s="17">
        <v>5</v>
      </c>
      <c r="E17" s="18" t="s">
        <v>25</v>
      </c>
      <c r="F17" s="15">
        <f>SUM(F8*12*D17)/12*1.5</f>
        <v>161.32211538461536</v>
      </c>
      <c r="G17" s="6">
        <f>SUM(G8*12*D17)/12*1.5</f>
        <v>144.37500000000003</v>
      </c>
      <c r="H17" s="6">
        <f>SUM(H8*12*D17)/12*1.5</f>
        <v>125.80528846153845</v>
      </c>
      <c r="I17" s="6">
        <f>SUM(I8*12*D17)/12*1.5</f>
        <v>124.25480769230771</v>
      </c>
      <c r="J17" s="26" t="s">
        <v>86</v>
      </c>
      <c r="K17" s="24"/>
      <c r="L17" s="25"/>
    </row>
    <row r="18" spans="1:12" ht="12.75">
      <c r="A18" s="103"/>
      <c r="B18" s="4" t="s">
        <v>7</v>
      </c>
      <c r="C18" s="5"/>
      <c r="D18" s="17">
        <v>5.5</v>
      </c>
      <c r="E18" s="18" t="s">
        <v>66</v>
      </c>
      <c r="F18" s="16">
        <f>SUM((365/12)*D18)</f>
        <v>167.29166666666669</v>
      </c>
      <c r="G18" s="7">
        <f>SUM((365/12)*D18)</f>
        <v>167.29166666666669</v>
      </c>
      <c r="H18" s="7">
        <f>SUM((365/12)*D18)</f>
        <v>167.29166666666669</v>
      </c>
      <c r="I18" s="7">
        <f>SUM((365/12)*D18)</f>
        <v>167.29166666666669</v>
      </c>
      <c r="J18" s="26" t="s">
        <v>74</v>
      </c>
      <c r="K18" s="24"/>
      <c r="L18" s="25"/>
    </row>
    <row r="19" spans="1:12" ht="12">
      <c r="A19" s="103"/>
      <c r="B19" s="4" t="s">
        <v>31</v>
      </c>
      <c r="C19" s="5"/>
      <c r="D19" s="17">
        <v>7.5</v>
      </c>
      <c r="E19" s="18" t="s">
        <v>32</v>
      </c>
      <c r="F19" s="16">
        <f>SUM(F7*D19%)*1.5</f>
        <v>503.32500000000005</v>
      </c>
      <c r="G19" s="7">
        <f>SUM(G7*D19%)*1.5</f>
        <v>450.45000000000005</v>
      </c>
      <c r="H19" s="7">
        <f>SUM(H7*D19%)*1.5</f>
        <v>392.51250000000005</v>
      </c>
      <c r="I19" s="67">
        <f>SUM(I7*D19%)*1.5</f>
        <v>387.67499999999995</v>
      </c>
      <c r="J19" s="26" t="s">
        <v>67</v>
      </c>
      <c r="K19" s="24"/>
      <c r="L19" s="25"/>
    </row>
    <row r="20" spans="1:12" ht="12">
      <c r="A20" s="103"/>
      <c r="B20" s="4" t="s">
        <v>88</v>
      </c>
      <c r="C20" s="5"/>
      <c r="D20" s="17"/>
      <c r="E20" s="18" t="s">
        <v>71</v>
      </c>
      <c r="F20" s="16">
        <f>SUM(F7/12)*1.5</f>
        <v>559.25</v>
      </c>
      <c r="G20" s="7">
        <f>SUM(G7/12)*1.5</f>
        <v>500.5</v>
      </c>
      <c r="H20" s="7">
        <f>SUM(H7/12)*1.5</f>
        <v>436.125</v>
      </c>
      <c r="I20" s="67">
        <f>SUM(I7/12)*1.5</f>
        <v>430.75</v>
      </c>
      <c r="J20" s="26" t="s">
        <v>68</v>
      </c>
      <c r="K20" s="24"/>
      <c r="L20" s="25"/>
    </row>
    <row r="21" spans="1:12" ht="12.75" thickBot="1">
      <c r="A21" s="103"/>
      <c r="B21" s="4" t="s">
        <v>79</v>
      </c>
      <c r="C21" s="5"/>
      <c r="D21" s="17">
        <v>300</v>
      </c>
      <c r="E21" s="18" t="s">
        <v>80</v>
      </c>
      <c r="F21" s="68">
        <f>SUM(D21*1.5)</f>
        <v>450</v>
      </c>
      <c r="G21" s="69">
        <f>SUM(D21*1.5)</f>
        <v>450</v>
      </c>
      <c r="H21" s="69">
        <f>SUM(D21*1.5)</f>
        <v>450</v>
      </c>
      <c r="I21" s="70">
        <f>SUM(D21*1.5)</f>
        <v>450</v>
      </c>
      <c r="J21" s="26" t="s">
        <v>85</v>
      </c>
      <c r="K21" s="24"/>
      <c r="L21" s="25"/>
    </row>
    <row r="22" spans="1:12" ht="14.25" thickBot="1">
      <c r="A22" s="103"/>
      <c r="B22" s="33" t="s">
        <v>8</v>
      </c>
      <c r="C22" s="34"/>
      <c r="D22" s="35"/>
      <c r="E22" s="36"/>
      <c r="F22" s="37">
        <f>SUM(F10:F21)</f>
        <v>11455.685724358973</v>
      </c>
      <c r="G22" s="38">
        <f>SUM(G10:G21)</f>
        <v>10317.097166666668</v>
      </c>
      <c r="H22" s="38">
        <f>SUM(H10:H21)</f>
        <v>9069.494810897435</v>
      </c>
      <c r="I22" s="38">
        <f>SUM(I10:I21)</f>
        <v>8965.32607051282</v>
      </c>
      <c r="J22" s="59" t="s">
        <v>40</v>
      </c>
      <c r="K22" s="24"/>
      <c r="L22" s="25"/>
    </row>
    <row r="23" spans="1:12" ht="12">
      <c r="A23" s="103"/>
      <c r="B23" s="4" t="s">
        <v>9</v>
      </c>
      <c r="C23" s="5"/>
      <c r="D23" s="17">
        <v>1</v>
      </c>
      <c r="E23" s="5" t="s">
        <v>89</v>
      </c>
      <c r="F23" s="47">
        <f>SUM(F10,F11,F12,F13,F14,F18,F20,F27,F21)*D23%</f>
        <v>102.55278993589742</v>
      </c>
      <c r="G23" s="46">
        <f>SUM(G10,G11,G12,G13,G14,G18,G20,G27,G21)*D23%</f>
        <v>92.47522166666668</v>
      </c>
      <c r="H23" s="46">
        <f>SUM(H10,H11,H12,H13,H14,H18,H20,H27,H21)*D23%</f>
        <v>81.4327798397436</v>
      </c>
      <c r="I23" s="48">
        <f>SUM(I10,I11,I12,I13,I14,I18,I20,I27,I21)*D23%</f>
        <v>80.51078955128206</v>
      </c>
      <c r="J23" s="55" t="s">
        <v>59</v>
      </c>
      <c r="K23" s="24"/>
      <c r="L23" s="25"/>
    </row>
    <row r="24" spans="1:12" ht="12">
      <c r="A24" s="103"/>
      <c r="B24" s="4" t="s">
        <v>10</v>
      </c>
      <c r="C24" s="5"/>
      <c r="D24" s="17">
        <v>4.07</v>
      </c>
      <c r="E24" s="18" t="s">
        <v>89</v>
      </c>
      <c r="F24" s="16">
        <f>SUM(F10,F11,F12,F13,F14,F18,F20,F27,F21)*D24%</f>
        <v>417.3898550391025</v>
      </c>
      <c r="G24" s="7">
        <f>SUM(G10,G11,G12,G13,G14,G18,G20,G27,G21)*D24%</f>
        <v>376.37415218333336</v>
      </c>
      <c r="H24" s="7">
        <f>SUM(H10,H11,H12,H13,H14,H18,H20,H27,H21)*D24%</f>
        <v>331.4314139477564</v>
      </c>
      <c r="I24" s="67">
        <f>SUM(I10,I11,I12,I13,I14,I18,I20,I27,I21)*D24%</f>
        <v>327.67891347371796</v>
      </c>
      <c r="J24" s="55" t="s">
        <v>81</v>
      </c>
      <c r="K24" s="24"/>
      <c r="L24" s="25"/>
    </row>
    <row r="25" spans="1:12" ht="12.75">
      <c r="A25" s="103"/>
      <c r="B25" s="4" t="s">
        <v>91</v>
      </c>
      <c r="C25" s="5"/>
      <c r="D25" s="17">
        <v>1500</v>
      </c>
      <c r="E25" s="18" t="s">
        <v>72</v>
      </c>
      <c r="F25" s="16">
        <f>SUM((D25+(D25/2))/12)</f>
        <v>187.5</v>
      </c>
      <c r="G25" s="7">
        <f>SUM((D25+(D25/2))/12)</f>
        <v>187.5</v>
      </c>
      <c r="H25" s="7">
        <f>SUM((D25+(D25/2))/12)</f>
        <v>187.5</v>
      </c>
      <c r="I25" s="67">
        <f>SUM((D25+(D25/2))/12)</f>
        <v>187.5</v>
      </c>
      <c r="J25" s="55" t="s">
        <v>90</v>
      </c>
      <c r="K25" s="24"/>
      <c r="L25" s="25"/>
    </row>
    <row r="26" spans="1:12" ht="12">
      <c r="A26" s="103"/>
      <c r="B26" s="4" t="s">
        <v>11</v>
      </c>
      <c r="C26" s="5"/>
      <c r="D26" s="17">
        <v>1</v>
      </c>
      <c r="E26" s="18" t="s">
        <v>96</v>
      </c>
      <c r="F26" s="16">
        <f>SUM(F10,F11,F12,F13,F14,F18,F20,F27,F21)*D26%</f>
        <v>102.55278993589742</v>
      </c>
      <c r="G26" s="7">
        <f>SUM(G10,G11,G12,G13,G14,G18,G20,G27,G21)*D26%</f>
        <v>92.47522166666668</v>
      </c>
      <c r="H26" s="7">
        <f>SUM(H10,H11,H12,H13,H14,H18,H20,H27,H21)*D26%</f>
        <v>81.4327798397436</v>
      </c>
      <c r="I26" s="67">
        <f>SUM(I10,I11,I12,I13,I14,I18,I20,I27,I21)*D26%</f>
        <v>80.51078955128206</v>
      </c>
      <c r="J26" s="55" t="s">
        <v>59</v>
      </c>
      <c r="K26" s="24"/>
      <c r="L26" s="25"/>
    </row>
    <row r="27" spans="1:12" ht="13.5" thickBot="1">
      <c r="A27" s="103"/>
      <c r="B27" s="4" t="s">
        <v>33</v>
      </c>
      <c r="C27" s="5"/>
      <c r="D27" s="17">
        <v>30</v>
      </c>
      <c r="E27" s="18" t="s">
        <v>73</v>
      </c>
      <c r="F27" s="68">
        <f>SUM(D27*1.5)</f>
        <v>45</v>
      </c>
      <c r="G27" s="69">
        <f>SUM(D27*1.5)</f>
        <v>45</v>
      </c>
      <c r="H27" s="69">
        <f>SUM(D27*1.5)</f>
        <v>45</v>
      </c>
      <c r="I27" s="70">
        <f>SUM(D27*1.5)</f>
        <v>45</v>
      </c>
      <c r="J27" s="55" t="s">
        <v>93</v>
      </c>
      <c r="K27" s="24"/>
      <c r="L27" s="25"/>
    </row>
    <row r="28" spans="2:12" ht="14.25" customHeight="1" thickBot="1">
      <c r="B28" s="33" t="s">
        <v>12</v>
      </c>
      <c r="C28" s="34"/>
      <c r="D28" s="35"/>
      <c r="E28" s="36"/>
      <c r="F28" s="37">
        <f>SUM(F22:F27)</f>
        <v>12310.681159269869</v>
      </c>
      <c r="G28" s="38">
        <f>SUM(G22:G27)</f>
        <v>11110.921762183336</v>
      </c>
      <c r="H28" s="38">
        <f>SUM(H22:H27)</f>
        <v>9796.29178452468</v>
      </c>
      <c r="I28" s="38">
        <f>SUM(I22:I27)</f>
        <v>9686.526563089103</v>
      </c>
      <c r="J28" s="59" t="s">
        <v>39</v>
      </c>
      <c r="K28" s="24"/>
      <c r="L28" s="25"/>
    </row>
    <row r="29" spans="2:12" ht="9.75" customHeight="1">
      <c r="B29" s="112" t="s">
        <v>13</v>
      </c>
      <c r="C29" s="113"/>
      <c r="D29" s="99">
        <v>40</v>
      </c>
      <c r="E29" s="106" t="s">
        <v>48</v>
      </c>
      <c r="F29" s="107">
        <f>SUM(F28*D29%)</f>
        <v>4924.272463707948</v>
      </c>
      <c r="G29" s="94">
        <f>SUM(G28*D29%)</f>
        <v>4444.3687048733345</v>
      </c>
      <c r="H29" s="94">
        <f>SUM(H28*D29%)</f>
        <v>3918.516713809872</v>
      </c>
      <c r="I29" s="94">
        <f>SUM(I28*D29%)</f>
        <v>3874.6106252356412</v>
      </c>
      <c r="J29" s="91" t="s">
        <v>41</v>
      </c>
      <c r="K29" s="92"/>
      <c r="L29" s="93"/>
    </row>
    <row r="30" spans="2:12" ht="13.5" customHeight="1" thickBot="1">
      <c r="B30" s="112"/>
      <c r="C30" s="113"/>
      <c r="D30" s="100"/>
      <c r="E30" s="106"/>
      <c r="F30" s="107"/>
      <c r="G30" s="94"/>
      <c r="H30" s="94"/>
      <c r="I30" s="94"/>
      <c r="J30" s="91"/>
      <c r="K30" s="92"/>
      <c r="L30" s="93"/>
    </row>
    <row r="31" spans="2:12" ht="15" thickBot="1" thickTop="1">
      <c r="B31" s="39" t="s">
        <v>14</v>
      </c>
      <c r="C31" s="40"/>
      <c r="D31" s="41"/>
      <c r="E31" s="42"/>
      <c r="F31" s="43">
        <f>SUM(F28:F29)</f>
        <v>17234.953622977817</v>
      </c>
      <c r="G31" s="44">
        <f>SUM(G28:G29)</f>
        <v>15555.290467056671</v>
      </c>
      <c r="H31" s="44">
        <f>SUM(H28:H29)</f>
        <v>13714.80849833455</v>
      </c>
      <c r="I31" s="44">
        <f>SUM(I28:I29)</f>
        <v>13561.137188324745</v>
      </c>
      <c r="J31" s="59" t="s">
        <v>69</v>
      </c>
      <c r="K31" s="24"/>
      <c r="L31" s="25"/>
    </row>
    <row r="32" spans="2:12" ht="13.5" thickBot="1" thickTop="1">
      <c r="B32" s="121"/>
      <c r="C32" s="122"/>
      <c r="D32" s="122"/>
      <c r="E32" s="122"/>
      <c r="F32" s="56"/>
      <c r="G32" s="57"/>
      <c r="H32" s="57"/>
      <c r="I32" s="58"/>
      <c r="J32" s="27"/>
      <c r="K32" s="28"/>
      <c r="L32" s="29"/>
    </row>
    <row r="33" spans="2:12" ht="10.5" customHeight="1">
      <c r="B33" s="8" t="s">
        <v>15</v>
      </c>
      <c r="C33" s="20" t="s">
        <v>47</v>
      </c>
      <c r="D33" s="78"/>
      <c r="E33" s="20"/>
      <c r="F33" s="20"/>
      <c r="G33" s="20"/>
      <c r="H33" s="20"/>
      <c r="I33" s="20"/>
      <c r="J33" s="20"/>
      <c r="K33" s="20"/>
      <c r="L33" s="20"/>
    </row>
    <row r="34" spans="2:12" ht="9.75" customHeight="1">
      <c r="B34" s="20"/>
      <c r="C34" s="20" t="s">
        <v>16</v>
      </c>
      <c r="D34" s="79"/>
      <c r="E34" s="20"/>
      <c r="F34" s="20"/>
      <c r="G34" s="20"/>
      <c r="H34" s="20"/>
      <c r="I34" s="20"/>
      <c r="J34" s="20"/>
      <c r="K34" s="20"/>
      <c r="L34" s="20"/>
    </row>
    <row r="35" spans="2:12" ht="9.75" customHeight="1">
      <c r="B35" s="20"/>
      <c r="C35" s="20" t="s">
        <v>98</v>
      </c>
      <c r="D35" s="79"/>
      <c r="E35" s="20"/>
      <c r="F35" s="20"/>
      <c r="G35" s="20"/>
      <c r="H35" s="20"/>
      <c r="I35" s="20"/>
      <c r="J35" s="20"/>
      <c r="K35" s="20"/>
      <c r="L35" s="20"/>
    </row>
    <row r="36" spans="2:12" ht="9.75" customHeight="1">
      <c r="B36" s="20"/>
      <c r="C36" s="20" t="s">
        <v>77</v>
      </c>
      <c r="D36" s="79"/>
      <c r="E36" s="20"/>
      <c r="F36" s="20"/>
      <c r="G36" s="20"/>
      <c r="H36" s="20"/>
      <c r="I36" s="20"/>
      <c r="J36" s="20"/>
      <c r="K36" s="20"/>
      <c r="L36" s="20"/>
    </row>
    <row r="37" spans="2:12" ht="9.75" customHeight="1">
      <c r="B37" s="20"/>
      <c r="C37" s="20" t="s">
        <v>99</v>
      </c>
      <c r="D37" s="79"/>
      <c r="E37" s="20"/>
      <c r="F37" s="20"/>
      <c r="G37" s="20"/>
      <c r="H37" s="20"/>
      <c r="I37" s="20"/>
      <c r="J37" s="20"/>
      <c r="K37" s="20"/>
      <c r="L37" s="20"/>
    </row>
    <row r="38" spans="2:12" ht="9.75" customHeight="1">
      <c r="B38" s="20"/>
      <c r="C38" s="20" t="s">
        <v>101</v>
      </c>
      <c r="D38" s="79"/>
      <c r="E38" s="20"/>
      <c r="F38" s="20"/>
      <c r="G38" s="20"/>
      <c r="H38" s="20"/>
      <c r="I38" s="20"/>
      <c r="J38" s="20"/>
      <c r="K38" s="20"/>
      <c r="L38" s="20"/>
    </row>
    <row r="39" spans="2:12" ht="9.75" customHeight="1">
      <c r="B39" s="20"/>
      <c r="C39" s="20" t="s">
        <v>102</v>
      </c>
      <c r="D39" s="79"/>
      <c r="E39" s="20"/>
      <c r="F39" s="20"/>
      <c r="G39" s="20"/>
      <c r="H39" s="20"/>
      <c r="I39" s="20"/>
      <c r="J39" s="20"/>
      <c r="K39" s="20"/>
      <c r="L39" s="20"/>
    </row>
    <row r="40" spans="2:12" ht="9.75" customHeight="1">
      <c r="B40" s="20"/>
      <c r="C40" s="20"/>
      <c r="D40" s="79"/>
      <c r="E40" s="20"/>
      <c r="F40" s="20"/>
      <c r="G40" s="20"/>
      <c r="H40" s="20"/>
      <c r="I40" s="20"/>
      <c r="J40" s="20"/>
      <c r="K40" s="20"/>
      <c r="L40" s="20"/>
    </row>
    <row r="41" spans="2:12" ht="9.75" customHeight="1">
      <c r="B41" s="80" t="s">
        <v>42</v>
      </c>
      <c r="C41" s="8" t="s">
        <v>43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9.75" customHeight="1">
      <c r="B42" s="81" t="s">
        <v>35</v>
      </c>
      <c r="C42" s="8" t="s">
        <v>44</v>
      </c>
      <c r="D42" s="20"/>
      <c r="E42" s="20"/>
      <c r="F42" s="20"/>
      <c r="G42" s="20"/>
      <c r="H42" s="20"/>
      <c r="I42" s="20"/>
      <c r="J42" s="20"/>
      <c r="K42" s="20"/>
      <c r="L42" s="61" t="s">
        <v>57</v>
      </c>
    </row>
    <row r="43" spans="3:7" ht="9.75" customHeight="1">
      <c r="C43" s="8"/>
      <c r="D43" s="20"/>
      <c r="E43" s="20"/>
      <c r="F43" s="20"/>
      <c r="G43" s="20"/>
    </row>
    <row r="44" spans="3:7" ht="9.75" customHeight="1">
      <c r="C44" s="8"/>
      <c r="D44" s="20"/>
      <c r="E44" s="20"/>
      <c r="F44" s="20"/>
      <c r="G44" s="20"/>
    </row>
    <row r="45" spans="3:13" ht="12">
      <c r="C45" s="8"/>
      <c r="D45" s="20"/>
      <c r="E45" s="20"/>
      <c r="F45" s="20"/>
      <c r="G45" s="20"/>
      <c r="M45" s="45"/>
    </row>
    <row r="46" spans="3:7" ht="12">
      <c r="C46" s="8"/>
      <c r="D46" s="20"/>
      <c r="E46" s="20"/>
      <c r="F46" s="20"/>
      <c r="G46" s="20"/>
    </row>
    <row r="47" ht="12">
      <c r="D47" s="21"/>
    </row>
  </sheetData>
  <sheetProtection password="ED35" sheet="1"/>
  <mergeCells count="21">
    <mergeCell ref="J5:L6"/>
    <mergeCell ref="B5:C6"/>
    <mergeCell ref="D9:E9"/>
    <mergeCell ref="B7:C7"/>
    <mergeCell ref="D7:E7"/>
    <mergeCell ref="B9:C9"/>
    <mergeCell ref="A14:A27"/>
    <mergeCell ref="B29:C30"/>
    <mergeCell ref="D29:D30"/>
    <mergeCell ref="E29:E30"/>
    <mergeCell ref="J29:L30"/>
    <mergeCell ref="B8:C8"/>
    <mergeCell ref="B32:E32"/>
    <mergeCell ref="F29:F30"/>
    <mergeCell ref="J9:L9"/>
    <mergeCell ref="D5:D6"/>
    <mergeCell ref="E5:E6"/>
    <mergeCell ref="F5:I5"/>
    <mergeCell ref="G29:G30"/>
    <mergeCell ref="H29:H30"/>
    <mergeCell ref="I29:I3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9.140625" style="21" customWidth="1"/>
    <col min="2" max="2" width="11.7109375" style="21" customWidth="1"/>
    <col min="3" max="3" width="17.8515625" style="21" customWidth="1"/>
    <col min="4" max="4" width="5.421875" style="23" customWidth="1"/>
    <col min="5" max="5" width="22.140625" style="21" customWidth="1"/>
    <col min="6" max="11" width="9.140625" style="21" customWidth="1"/>
    <col min="12" max="12" width="10.7109375" style="21" customWidth="1"/>
    <col min="13" max="16384" width="9.140625" style="21" customWidth="1"/>
  </cols>
  <sheetData>
    <row r="1" spans="2:12" ht="13.5">
      <c r="B1" s="1" t="s">
        <v>0</v>
      </c>
      <c r="C1" s="1"/>
      <c r="D1" s="11"/>
      <c r="L1" s="60" t="s">
        <v>82</v>
      </c>
    </row>
    <row r="2" spans="2:4" ht="16.5">
      <c r="B2" s="30" t="s">
        <v>97</v>
      </c>
      <c r="C2" s="2"/>
      <c r="D2" s="12"/>
    </row>
    <row r="3" spans="2:11" ht="15">
      <c r="B3" s="3" t="s">
        <v>36</v>
      </c>
      <c r="C3" s="3"/>
      <c r="D3" s="13"/>
      <c r="K3" s="31" t="s">
        <v>45</v>
      </c>
    </row>
    <row r="4" ht="12.75" thickBot="1"/>
    <row r="5" spans="2:12" ht="12.75">
      <c r="B5" s="85" t="s">
        <v>20</v>
      </c>
      <c r="C5" s="86"/>
      <c r="D5" s="117"/>
      <c r="E5" s="86" t="s">
        <v>21</v>
      </c>
      <c r="F5" s="123" t="s">
        <v>1</v>
      </c>
      <c r="G5" s="124"/>
      <c r="H5" s="124"/>
      <c r="I5" s="124"/>
      <c r="J5" s="85" t="s">
        <v>38</v>
      </c>
      <c r="K5" s="86"/>
      <c r="L5" s="87"/>
    </row>
    <row r="6" spans="2:12" ht="13.5" thickBot="1">
      <c r="B6" s="88"/>
      <c r="C6" s="89"/>
      <c r="D6" s="118"/>
      <c r="E6" s="89"/>
      <c r="F6" s="53" t="s">
        <v>2</v>
      </c>
      <c r="G6" s="54" t="s">
        <v>3</v>
      </c>
      <c r="H6" s="54" t="s">
        <v>4</v>
      </c>
      <c r="I6" s="54" t="s">
        <v>55</v>
      </c>
      <c r="J6" s="88"/>
      <c r="K6" s="89"/>
      <c r="L6" s="90"/>
    </row>
    <row r="7" spans="2:12" ht="14.25" customHeight="1">
      <c r="B7" s="97" t="s">
        <v>64</v>
      </c>
      <c r="C7" s="98"/>
      <c r="D7" s="119"/>
      <c r="E7" s="120"/>
      <c r="F7" s="72">
        <v>4063</v>
      </c>
      <c r="G7" s="73">
        <v>3697</v>
      </c>
      <c r="H7" s="73">
        <v>3157</v>
      </c>
      <c r="I7" s="74">
        <v>3133</v>
      </c>
      <c r="J7" s="84" t="s">
        <v>103</v>
      </c>
      <c r="K7" s="24"/>
      <c r="L7" s="25"/>
    </row>
    <row r="8" spans="2:12" ht="1.5" customHeight="1" thickBot="1">
      <c r="B8" s="110"/>
      <c r="C8" s="111"/>
      <c r="D8" s="49"/>
      <c r="E8" s="50"/>
      <c r="F8" s="64">
        <f>SUM((F7/48)*(3/13))</f>
        <v>19.533653846153847</v>
      </c>
      <c r="G8" s="65">
        <f>SUM((G7/48)*(3/13))</f>
        <v>17.77403846153846</v>
      </c>
      <c r="H8" s="65">
        <f>SUM((H7/48)*(3/13))</f>
        <v>15.177884615384615</v>
      </c>
      <c r="I8" s="66">
        <f>SUM((I7/48)*(3/13))</f>
        <v>15.0625</v>
      </c>
      <c r="J8" s="63"/>
      <c r="K8" s="51"/>
      <c r="L8" s="52"/>
    </row>
    <row r="9" spans="2:12" ht="13.5" thickBot="1" thickTop="1">
      <c r="B9" s="110" t="s">
        <v>17</v>
      </c>
      <c r="C9" s="111"/>
      <c r="D9" s="101" t="s">
        <v>83</v>
      </c>
      <c r="E9" s="102"/>
      <c r="F9" s="71" t="s">
        <v>84</v>
      </c>
      <c r="G9" s="75" t="s">
        <v>84</v>
      </c>
      <c r="H9" s="75" t="s">
        <v>84</v>
      </c>
      <c r="I9" s="76" t="s">
        <v>84</v>
      </c>
      <c r="J9" s="114" t="s">
        <v>78</v>
      </c>
      <c r="K9" s="115"/>
      <c r="L9" s="116"/>
    </row>
    <row r="10" spans="1:12" ht="12.75" customHeight="1" thickTop="1">
      <c r="A10" s="77"/>
      <c r="B10" s="9" t="s">
        <v>18</v>
      </c>
      <c r="C10" s="5" t="s">
        <v>19</v>
      </c>
      <c r="D10" s="17">
        <v>4</v>
      </c>
      <c r="E10" s="18" t="s">
        <v>27</v>
      </c>
      <c r="F10" s="14">
        <f>(F7)</f>
        <v>4063</v>
      </c>
      <c r="G10" s="10">
        <f>(G7)</f>
        <v>3697</v>
      </c>
      <c r="H10" s="10">
        <f>(H7)</f>
        <v>3157</v>
      </c>
      <c r="I10" s="10">
        <f>(I7)</f>
        <v>3133</v>
      </c>
      <c r="J10" s="26" t="s">
        <v>70</v>
      </c>
      <c r="K10" s="24"/>
      <c r="L10" s="25"/>
    </row>
    <row r="11" spans="1:12" ht="12.75">
      <c r="A11" s="77"/>
      <c r="B11" s="9"/>
      <c r="C11" s="5" t="s">
        <v>100</v>
      </c>
      <c r="D11" s="17">
        <v>2</v>
      </c>
      <c r="E11" s="18" t="s">
        <v>65</v>
      </c>
      <c r="F11" s="14">
        <f>SUM(F8*24*4.333)</f>
        <v>2031.343730769231</v>
      </c>
      <c r="G11" s="10">
        <f>SUM(G8*24*4.333)</f>
        <v>1848.3578076923077</v>
      </c>
      <c r="H11" s="10">
        <f>SUM(H8*24*4.333)</f>
        <v>1578.378576923077</v>
      </c>
      <c r="I11" s="10">
        <f>SUM(I8*24*4.333)</f>
        <v>1566.3795</v>
      </c>
      <c r="J11" s="26" t="s">
        <v>53</v>
      </c>
      <c r="K11" s="24"/>
      <c r="L11" s="25"/>
    </row>
    <row r="12" spans="1:12" ht="12.75" customHeight="1">
      <c r="A12" s="77"/>
      <c r="B12" s="4" t="s">
        <v>5</v>
      </c>
      <c r="C12" s="5"/>
      <c r="D12" s="19">
        <v>4.333</v>
      </c>
      <c r="E12" s="18" t="s">
        <v>28</v>
      </c>
      <c r="F12" s="15">
        <f>SUM(F8*4.333*12*1.5)</f>
        <v>1523.5077980769229</v>
      </c>
      <c r="G12" s="6">
        <f>SUM(G8*4.333*12*1.5)</f>
        <v>1386.2683557692308</v>
      </c>
      <c r="H12" s="6">
        <f>SUM(H8*4.333*12*1.5)</f>
        <v>1183.7839326923079</v>
      </c>
      <c r="I12" s="6">
        <f>SUM(I8*4.333*12*1.5)</f>
        <v>1174.7846250000002</v>
      </c>
      <c r="J12" s="26" t="s">
        <v>94</v>
      </c>
      <c r="K12" s="24"/>
      <c r="L12" s="25"/>
    </row>
    <row r="13" spans="1:12" ht="12">
      <c r="A13" s="77"/>
      <c r="B13" s="4" t="s">
        <v>6</v>
      </c>
      <c r="C13" s="5"/>
      <c r="D13" s="17">
        <v>1</v>
      </c>
      <c r="E13" s="18" t="s">
        <v>29</v>
      </c>
      <c r="F13" s="15">
        <f>SUM(F8*12)</f>
        <v>234.40384615384616</v>
      </c>
      <c r="G13" s="6">
        <f>SUM(G8*12)</f>
        <v>213.28846153846152</v>
      </c>
      <c r="H13" s="6">
        <f>SUM(H8*12)</f>
        <v>182.1346153846154</v>
      </c>
      <c r="I13" s="6">
        <f>SUM(I8*12)</f>
        <v>180.75</v>
      </c>
      <c r="J13" s="26" t="s">
        <v>52</v>
      </c>
      <c r="K13" s="24"/>
      <c r="L13" s="25"/>
    </row>
    <row r="14" spans="1:12" ht="12.75" customHeight="1">
      <c r="A14" s="103" t="s">
        <v>37</v>
      </c>
      <c r="B14" s="4" t="s">
        <v>22</v>
      </c>
      <c r="C14" s="5"/>
      <c r="D14" s="17">
        <v>21</v>
      </c>
      <c r="E14" s="18" t="s">
        <v>60</v>
      </c>
      <c r="F14" s="15">
        <f>SUM((F8*12*12)/12)*1.5</f>
        <v>351.6057692307692</v>
      </c>
      <c r="G14" s="6">
        <f>SUM((G8*12*12)/12)*1.5</f>
        <v>319.93269230769226</v>
      </c>
      <c r="H14" s="7">
        <f>SUM((H8*12*12)/12)*1.5</f>
        <v>273.2019230769231</v>
      </c>
      <c r="I14" s="22">
        <f>SUM((I8*12*12)/12)*1.5</f>
        <v>271.125</v>
      </c>
      <c r="J14" s="26" t="s">
        <v>61</v>
      </c>
      <c r="K14" s="24"/>
      <c r="L14" s="25"/>
    </row>
    <row r="15" spans="1:12" ht="12">
      <c r="A15" s="103"/>
      <c r="B15" s="4" t="s">
        <v>23</v>
      </c>
      <c r="C15" s="5"/>
      <c r="D15" s="17">
        <v>1</v>
      </c>
      <c r="E15" s="18" t="s">
        <v>26</v>
      </c>
      <c r="F15" s="15">
        <f>SUM(F8*12*D15)*1.5</f>
        <v>351.6057692307692</v>
      </c>
      <c r="G15" s="6">
        <f>SUM(G8*12*D15)*1.5</f>
        <v>319.93269230769226</v>
      </c>
      <c r="H15" s="6">
        <f>SUM(H8*12*D15)*1.5</f>
        <v>273.2019230769231</v>
      </c>
      <c r="I15" s="6">
        <f>SUM(I8*12*D15)*1.5</f>
        <v>271.125</v>
      </c>
      <c r="J15" s="26" t="s">
        <v>62</v>
      </c>
      <c r="K15" s="24"/>
      <c r="L15" s="25"/>
    </row>
    <row r="16" spans="1:12" ht="12">
      <c r="A16" s="103"/>
      <c r="B16" s="4" t="s">
        <v>24</v>
      </c>
      <c r="C16" s="5"/>
      <c r="D16" s="17">
        <v>6</v>
      </c>
      <c r="E16" s="18" t="s">
        <v>25</v>
      </c>
      <c r="F16" s="15">
        <f>SUM(F8*12*D16)/12*1.5</f>
        <v>175.8028846153846</v>
      </c>
      <c r="G16" s="6">
        <f>SUM(G8*12*D16)/12*1.5</f>
        <v>159.96634615384613</v>
      </c>
      <c r="H16" s="6">
        <f>SUM(H8*12*D16)/12*1.5</f>
        <v>136.60096153846155</v>
      </c>
      <c r="I16" s="6">
        <f>SUM(I8*12*D16)/12*1.5</f>
        <v>135.5625</v>
      </c>
      <c r="J16" s="26" t="s">
        <v>63</v>
      </c>
      <c r="K16" s="24"/>
      <c r="L16" s="25"/>
    </row>
    <row r="17" spans="1:12" ht="12">
      <c r="A17" s="103"/>
      <c r="B17" s="4" t="s">
        <v>30</v>
      </c>
      <c r="C17" s="5"/>
      <c r="D17" s="17">
        <v>5</v>
      </c>
      <c r="E17" s="18" t="s">
        <v>25</v>
      </c>
      <c r="F17" s="15">
        <f>SUM(F8*12*D17)/12*1.5</f>
        <v>146.50240384615384</v>
      </c>
      <c r="G17" s="6">
        <f>SUM(G8*12*D17)/12*1.5</f>
        <v>133.30528846153845</v>
      </c>
      <c r="H17" s="6">
        <f>SUM(H8*12*D17)/12*1.5</f>
        <v>113.83413461538461</v>
      </c>
      <c r="I17" s="6">
        <f>SUM(I8*12*D17)/12*1.5</f>
        <v>112.96875</v>
      </c>
      <c r="J17" s="26" t="s">
        <v>86</v>
      </c>
      <c r="K17" s="24"/>
      <c r="L17" s="25"/>
    </row>
    <row r="18" spans="1:12" ht="12.75">
      <c r="A18" s="103"/>
      <c r="B18" s="4" t="s">
        <v>7</v>
      </c>
      <c r="C18" s="5"/>
      <c r="D18" s="17">
        <v>5.5</v>
      </c>
      <c r="E18" s="18" t="s">
        <v>66</v>
      </c>
      <c r="F18" s="16">
        <f>SUM((365/12)*D18)</f>
        <v>167.29166666666669</v>
      </c>
      <c r="G18" s="7">
        <f>SUM((365/12)*D18)</f>
        <v>167.29166666666669</v>
      </c>
      <c r="H18" s="7">
        <f>SUM((365/12)*D18)</f>
        <v>167.29166666666669</v>
      </c>
      <c r="I18" s="7">
        <f>SUM((365/12)*D18)</f>
        <v>167.29166666666669</v>
      </c>
      <c r="J18" s="26" t="s">
        <v>74</v>
      </c>
      <c r="K18" s="24"/>
      <c r="L18" s="25"/>
    </row>
    <row r="19" spans="1:12" ht="12">
      <c r="A19" s="103"/>
      <c r="B19" s="4" t="s">
        <v>31</v>
      </c>
      <c r="C19" s="5"/>
      <c r="D19" s="17">
        <v>7.5</v>
      </c>
      <c r="E19" s="18" t="s">
        <v>32</v>
      </c>
      <c r="F19" s="15">
        <f>SUM(F7*D19%)*1.5</f>
        <v>457.0875</v>
      </c>
      <c r="G19" s="6">
        <f>SUM(G7*D19%)*1.5</f>
        <v>415.91249999999997</v>
      </c>
      <c r="H19" s="6">
        <f>SUM(H7*D19%)*1.5</f>
        <v>355.16249999999997</v>
      </c>
      <c r="I19" s="6">
        <f>SUM(I7*D19%)*1.5</f>
        <v>352.4625</v>
      </c>
      <c r="J19" s="26" t="s">
        <v>67</v>
      </c>
      <c r="K19" s="24"/>
      <c r="L19" s="25"/>
    </row>
    <row r="20" spans="1:12" ht="12">
      <c r="A20" s="103"/>
      <c r="B20" s="4" t="s">
        <v>88</v>
      </c>
      <c r="C20" s="5"/>
      <c r="D20" s="17"/>
      <c r="E20" s="18" t="s">
        <v>71</v>
      </c>
      <c r="F20" s="15">
        <f>SUM(F7/12)*1.5</f>
        <v>507.875</v>
      </c>
      <c r="G20" s="6">
        <f>SUM(G7/12)*1.5</f>
        <v>462.125</v>
      </c>
      <c r="H20" s="6">
        <f>SUM(H7/12)*1.5</f>
        <v>394.625</v>
      </c>
      <c r="I20" s="6">
        <f>SUM(I7/12)*1.5</f>
        <v>391.625</v>
      </c>
      <c r="J20" s="26" t="s">
        <v>68</v>
      </c>
      <c r="K20" s="24"/>
      <c r="L20" s="25"/>
    </row>
    <row r="21" spans="1:12" ht="13.5" thickBot="1">
      <c r="A21" s="103"/>
      <c r="B21" s="4" t="s">
        <v>58</v>
      </c>
      <c r="C21" s="5"/>
      <c r="D21" s="17">
        <v>60</v>
      </c>
      <c r="E21" s="18" t="s">
        <v>56</v>
      </c>
      <c r="F21" s="15">
        <f>SUM(D21*1.5)</f>
        <v>90</v>
      </c>
      <c r="G21" s="7">
        <f>SUM(D21*1.5)</f>
        <v>90</v>
      </c>
      <c r="H21" s="22">
        <f>SUM(D21*1.5)</f>
        <v>90</v>
      </c>
      <c r="I21" s="32">
        <f>SUM(D21*1.5)</f>
        <v>90</v>
      </c>
      <c r="J21" s="26" t="s">
        <v>75</v>
      </c>
      <c r="K21" s="24"/>
      <c r="L21" s="25"/>
    </row>
    <row r="22" spans="1:12" ht="14.25" thickBot="1">
      <c r="A22" s="103"/>
      <c r="B22" s="33" t="s">
        <v>8</v>
      </c>
      <c r="C22" s="34"/>
      <c r="D22" s="35"/>
      <c r="E22" s="36"/>
      <c r="F22" s="37">
        <f>SUM(F10:F21)</f>
        <v>10100.026368589743</v>
      </c>
      <c r="G22" s="38">
        <f>SUM(G10:G21)</f>
        <v>9213.380810897435</v>
      </c>
      <c r="H22" s="38">
        <f>SUM(H10:H21)</f>
        <v>7905.21523397436</v>
      </c>
      <c r="I22" s="38">
        <f>SUM(I10:I21)</f>
        <v>7847.074541666667</v>
      </c>
      <c r="J22" s="59" t="s">
        <v>40</v>
      </c>
      <c r="K22" s="24"/>
      <c r="L22" s="25"/>
    </row>
    <row r="23" spans="1:12" ht="12">
      <c r="A23" s="103"/>
      <c r="B23" s="4" t="s">
        <v>9</v>
      </c>
      <c r="C23" s="5"/>
      <c r="D23" s="17">
        <v>1</v>
      </c>
      <c r="E23" s="82" t="s">
        <v>89</v>
      </c>
      <c r="F23" s="47">
        <f>SUM(F10:F11,F12,F13,F14,F18,F20,F27,F21)*D23%</f>
        <v>90.14027810897434</v>
      </c>
      <c r="G23" s="46">
        <f>SUM(G10:G11,G12,G13,G14,G18,G20,G27,G21)*D23%</f>
        <v>82.29263983974361</v>
      </c>
      <c r="H23" s="46">
        <f>SUM(H10:H11,H12,H13,H14,H18,H20,H27,H21)*D23%</f>
        <v>70.7141571474359</v>
      </c>
      <c r="I23" s="48">
        <f>SUM(I10:I11,I12,I13,I14,I18,I20,I27,I21)*D23%</f>
        <v>70.19955791666668</v>
      </c>
      <c r="J23" s="55" t="s">
        <v>59</v>
      </c>
      <c r="K23" s="24"/>
      <c r="L23" s="25"/>
    </row>
    <row r="24" spans="1:12" ht="12">
      <c r="A24" s="103"/>
      <c r="B24" s="4" t="s">
        <v>10</v>
      </c>
      <c r="C24" s="5"/>
      <c r="D24" s="17">
        <v>4.07</v>
      </c>
      <c r="E24" s="83" t="s">
        <v>89</v>
      </c>
      <c r="F24" s="16">
        <f>SUM(F10:F11,F12,F13,F14,F18,F20,F27,F21)*D24%</f>
        <v>366.87093190352556</v>
      </c>
      <c r="G24" s="7">
        <f>SUM(G10:G11,G12,G13,G14,G18,G20,G27,G21)*D24%</f>
        <v>334.9310441477565</v>
      </c>
      <c r="H24" s="7">
        <f>SUM(H10:H11,H12,H13,H14,H18,H20,H27,H21)*D24%</f>
        <v>287.8066195900641</v>
      </c>
      <c r="I24" s="67">
        <f>SUM(I10:I11,I12,I13,I14,I18,I20,I27,I21)*D24%</f>
        <v>285.7122007208334</v>
      </c>
      <c r="J24" s="55" t="s">
        <v>81</v>
      </c>
      <c r="K24" s="24"/>
      <c r="L24" s="25"/>
    </row>
    <row r="25" spans="1:12" ht="12.75">
      <c r="A25" s="103"/>
      <c r="B25" s="4" t="s">
        <v>91</v>
      </c>
      <c r="C25" s="5"/>
      <c r="D25" s="17">
        <v>1500</v>
      </c>
      <c r="E25" s="83" t="s">
        <v>72</v>
      </c>
      <c r="F25" s="16">
        <f>SUM((D25+(D25/2))/12)</f>
        <v>187.5</v>
      </c>
      <c r="G25" s="7">
        <f>SUM((D25+(D25/2))/12)</f>
        <v>187.5</v>
      </c>
      <c r="H25" s="7">
        <f>SUM((D25+(D25/2))/12)</f>
        <v>187.5</v>
      </c>
      <c r="I25" s="67">
        <f>SUM((D25+(D25/2))/12)</f>
        <v>187.5</v>
      </c>
      <c r="J25" s="55" t="s">
        <v>90</v>
      </c>
      <c r="K25" s="24"/>
      <c r="L25" s="25"/>
    </row>
    <row r="26" spans="1:12" ht="12">
      <c r="A26" s="103"/>
      <c r="B26" s="4" t="s">
        <v>11</v>
      </c>
      <c r="C26" s="5"/>
      <c r="D26" s="17">
        <v>1</v>
      </c>
      <c r="E26" s="83" t="s">
        <v>95</v>
      </c>
      <c r="F26" s="16">
        <f>SUM(F10:F11,F12,F13,F14,F18,F20,F27,F21)*D26%</f>
        <v>90.14027810897434</v>
      </c>
      <c r="G26" s="7">
        <f>SUM(G10:G11,G12,G13,G14,G18,G20,G27,G21)*D26%</f>
        <v>82.29263983974361</v>
      </c>
      <c r="H26" s="7">
        <f>SUM(H10:H11,H12,H13,H14,H18,H20,H27,H21)*D26%</f>
        <v>70.7141571474359</v>
      </c>
      <c r="I26" s="67">
        <f>SUM(I10:I11,I12,I13,I14,I18,I20,I27,I21)*D26%</f>
        <v>70.19955791666668</v>
      </c>
      <c r="J26" s="55" t="s">
        <v>59</v>
      </c>
      <c r="K26" s="24"/>
      <c r="L26" s="25"/>
    </row>
    <row r="27" spans="1:12" ht="12.75" customHeight="1" thickBot="1">
      <c r="A27" s="103"/>
      <c r="B27" s="4" t="s">
        <v>33</v>
      </c>
      <c r="C27" s="5"/>
      <c r="D27" s="17">
        <v>30</v>
      </c>
      <c r="E27" s="83" t="s">
        <v>73</v>
      </c>
      <c r="F27" s="68">
        <f>SUM(D27*1.5)</f>
        <v>45</v>
      </c>
      <c r="G27" s="69">
        <f>SUM(D27*1.5)</f>
        <v>45</v>
      </c>
      <c r="H27" s="69">
        <f>SUM(D27*1.5)</f>
        <v>45</v>
      </c>
      <c r="I27" s="70">
        <f>SUM(D27*1.5)</f>
        <v>45</v>
      </c>
      <c r="J27" s="55" t="s">
        <v>93</v>
      </c>
      <c r="K27" s="24"/>
      <c r="L27" s="25"/>
    </row>
    <row r="28" spans="2:12" ht="14.25" customHeight="1" thickBot="1">
      <c r="B28" s="33" t="s">
        <v>12</v>
      </c>
      <c r="C28" s="34"/>
      <c r="D28" s="35"/>
      <c r="E28" s="36"/>
      <c r="F28" s="37">
        <f>SUM(F22:F27)</f>
        <v>10879.677856711218</v>
      </c>
      <c r="G28" s="38">
        <f>SUM(G22:G27)</f>
        <v>9945.397134724679</v>
      </c>
      <c r="H28" s="38">
        <f>SUM(H22:H27)</f>
        <v>8566.950167859297</v>
      </c>
      <c r="I28" s="38">
        <f>SUM(I22:I27)</f>
        <v>8505.685858220833</v>
      </c>
      <c r="J28" s="59" t="s">
        <v>39</v>
      </c>
      <c r="K28" s="24"/>
      <c r="L28" s="25"/>
    </row>
    <row r="29" spans="2:12" ht="9.75" customHeight="1">
      <c r="B29" s="112" t="s">
        <v>13</v>
      </c>
      <c r="C29" s="113"/>
      <c r="D29" s="99">
        <v>40</v>
      </c>
      <c r="E29" s="106" t="s">
        <v>48</v>
      </c>
      <c r="F29" s="107">
        <f>SUM(F28*D29%)</f>
        <v>4351.8711426844875</v>
      </c>
      <c r="G29" s="94">
        <f>SUM(G28*D29%)</f>
        <v>3978.158853889872</v>
      </c>
      <c r="H29" s="94">
        <f>SUM(H28*D29%)</f>
        <v>3426.780067143719</v>
      </c>
      <c r="I29" s="94">
        <f>SUM(I28*D29%)</f>
        <v>3402.2743432883335</v>
      </c>
      <c r="J29" s="91" t="s">
        <v>41</v>
      </c>
      <c r="K29" s="92"/>
      <c r="L29" s="93"/>
    </row>
    <row r="30" spans="2:12" ht="12" customHeight="1" thickBot="1">
      <c r="B30" s="112"/>
      <c r="C30" s="113"/>
      <c r="D30" s="100"/>
      <c r="E30" s="106"/>
      <c r="F30" s="107"/>
      <c r="G30" s="94"/>
      <c r="H30" s="94"/>
      <c r="I30" s="94"/>
      <c r="J30" s="91"/>
      <c r="K30" s="92"/>
      <c r="L30" s="93"/>
    </row>
    <row r="31" spans="2:12" ht="15" thickBot="1" thickTop="1">
      <c r="B31" s="39" t="s">
        <v>14</v>
      </c>
      <c r="C31" s="40"/>
      <c r="D31" s="41"/>
      <c r="E31" s="42"/>
      <c r="F31" s="43">
        <f>SUM(F28:F29)</f>
        <v>15231.548999395705</v>
      </c>
      <c r="G31" s="44">
        <f>SUM(G28:G29)</f>
        <v>13923.555988614551</v>
      </c>
      <c r="H31" s="44">
        <f>SUM(H28:H29)</f>
        <v>11993.730235003015</v>
      </c>
      <c r="I31" s="44">
        <f>SUM(I28:I29)</f>
        <v>11907.960201509166</v>
      </c>
      <c r="J31" s="59" t="s">
        <v>69</v>
      </c>
      <c r="K31" s="24"/>
      <c r="L31" s="25"/>
    </row>
    <row r="32" spans="2:12" ht="13.5" thickBot="1" thickTop="1">
      <c r="B32" s="121"/>
      <c r="C32" s="122"/>
      <c r="D32" s="122"/>
      <c r="E32" s="122"/>
      <c r="F32" s="56"/>
      <c r="G32" s="57"/>
      <c r="H32" s="57"/>
      <c r="I32" s="58"/>
      <c r="J32" s="27"/>
      <c r="K32" s="28"/>
      <c r="L32" s="29"/>
    </row>
    <row r="33" spans="2:12" ht="10.5" customHeight="1">
      <c r="B33" s="8" t="s">
        <v>15</v>
      </c>
      <c r="C33" s="20" t="s">
        <v>47</v>
      </c>
      <c r="D33" s="78"/>
      <c r="E33" s="20"/>
      <c r="F33" s="20"/>
      <c r="G33" s="20"/>
      <c r="H33" s="20"/>
      <c r="I33" s="20"/>
      <c r="J33" s="20"/>
      <c r="K33" s="20"/>
      <c r="L33" s="20"/>
    </row>
    <row r="34" spans="2:12" ht="9.75" customHeight="1">
      <c r="B34" s="20"/>
      <c r="C34" s="20" t="s">
        <v>16</v>
      </c>
      <c r="D34" s="79"/>
      <c r="E34" s="20"/>
      <c r="F34" s="20"/>
      <c r="G34" s="20"/>
      <c r="H34" s="20"/>
      <c r="I34" s="20"/>
      <c r="J34" s="20"/>
      <c r="K34" s="20"/>
      <c r="L34" s="20"/>
    </row>
    <row r="35" spans="2:12" ht="9.75" customHeight="1">
      <c r="B35" s="20"/>
      <c r="C35" s="20" t="s">
        <v>98</v>
      </c>
      <c r="D35" s="79"/>
      <c r="E35" s="20"/>
      <c r="F35" s="20"/>
      <c r="G35" s="20"/>
      <c r="H35" s="20"/>
      <c r="I35" s="20"/>
      <c r="J35" s="20"/>
      <c r="K35" s="20"/>
      <c r="L35" s="20"/>
    </row>
    <row r="36" spans="2:12" ht="9.75" customHeight="1">
      <c r="B36" s="20"/>
      <c r="C36" s="20" t="s">
        <v>77</v>
      </c>
      <c r="D36" s="79"/>
      <c r="E36" s="20"/>
      <c r="F36" s="20"/>
      <c r="G36" s="20"/>
      <c r="H36" s="20"/>
      <c r="I36" s="20"/>
      <c r="J36" s="20"/>
      <c r="K36" s="20"/>
      <c r="L36" s="20"/>
    </row>
    <row r="37" spans="2:12" ht="9.75" customHeight="1">
      <c r="B37" s="20"/>
      <c r="C37" s="20" t="s">
        <v>99</v>
      </c>
      <c r="D37" s="79"/>
      <c r="E37" s="20"/>
      <c r="F37" s="20"/>
      <c r="G37" s="20"/>
      <c r="H37" s="20"/>
      <c r="I37" s="20"/>
      <c r="J37" s="20"/>
      <c r="K37" s="20"/>
      <c r="L37" s="20"/>
    </row>
    <row r="38" spans="2:12" ht="9.75" customHeight="1">
      <c r="B38" s="20"/>
      <c r="C38" s="20" t="s">
        <v>101</v>
      </c>
      <c r="D38" s="79"/>
      <c r="E38" s="20"/>
      <c r="F38" s="20"/>
      <c r="G38" s="20"/>
      <c r="H38" s="20"/>
      <c r="I38" s="20"/>
      <c r="J38" s="20"/>
      <c r="K38" s="20"/>
      <c r="L38" s="20"/>
    </row>
    <row r="39" spans="2:12" ht="9.75" customHeight="1">
      <c r="B39" s="20"/>
      <c r="C39" s="20" t="s">
        <v>102</v>
      </c>
      <c r="D39" s="79"/>
      <c r="E39" s="20"/>
      <c r="F39" s="20"/>
      <c r="G39" s="20"/>
      <c r="H39" s="20"/>
      <c r="I39" s="20"/>
      <c r="J39" s="20"/>
      <c r="K39" s="20"/>
      <c r="L39" s="20"/>
    </row>
    <row r="40" spans="2:12" ht="9.75" customHeight="1">
      <c r="B40" s="20"/>
      <c r="C40" s="20"/>
      <c r="D40" s="79"/>
      <c r="E40" s="20"/>
      <c r="F40" s="20"/>
      <c r="G40" s="20"/>
      <c r="H40" s="20"/>
      <c r="I40" s="20"/>
      <c r="J40" s="20"/>
      <c r="K40" s="20"/>
      <c r="L40" s="20"/>
    </row>
    <row r="41" spans="2:12" ht="9.75" customHeight="1">
      <c r="B41" s="80" t="s">
        <v>45</v>
      </c>
      <c r="C41" s="8" t="s">
        <v>46</v>
      </c>
      <c r="D41" s="20"/>
      <c r="E41" s="20"/>
      <c r="F41" s="20"/>
      <c r="G41" s="20"/>
      <c r="H41" s="20"/>
      <c r="I41" s="20"/>
      <c r="J41" s="20"/>
      <c r="K41" s="20"/>
      <c r="L41" s="61" t="s">
        <v>57</v>
      </c>
    </row>
    <row r="42" spans="2:12" ht="9.75" customHeight="1">
      <c r="B42" s="81" t="s">
        <v>35</v>
      </c>
      <c r="C42" s="8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9.75" customHeight="1">
      <c r="B43" s="20"/>
      <c r="C43" s="8"/>
      <c r="D43" s="20"/>
      <c r="E43" s="20"/>
      <c r="F43" s="20"/>
      <c r="G43" s="20"/>
      <c r="H43" s="20"/>
      <c r="I43" s="20"/>
      <c r="J43" s="20"/>
      <c r="K43" s="20"/>
      <c r="L43" s="20"/>
    </row>
    <row r="44" spans="3:7" ht="9.75" customHeight="1">
      <c r="C44" s="8"/>
      <c r="D44" s="20"/>
      <c r="E44" s="20"/>
      <c r="F44" s="20"/>
      <c r="G44" s="20"/>
    </row>
    <row r="45" spans="3:13" ht="12">
      <c r="C45" s="8"/>
      <c r="D45" s="20"/>
      <c r="E45" s="20"/>
      <c r="F45" s="20"/>
      <c r="G45" s="20"/>
      <c r="M45" s="45"/>
    </row>
    <row r="46" spans="3:7" ht="12">
      <c r="C46" s="8"/>
      <c r="D46" s="20"/>
      <c r="E46" s="20"/>
      <c r="F46" s="20"/>
      <c r="G46" s="20"/>
    </row>
    <row r="47" ht="12">
      <c r="D47" s="21"/>
    </row>
  </sheetData>
  <sheetProtection password="ED35" sheet="1"/>
  <mergeCells count="21">
    <mergeCell ref="J5:L6"/>
    <mergeCell ref="B5:C6"/>
    <mergeCell ref="D9:E9"/>
    <mergeCell ref="B7:C7"/>
    <mergeCell ref="D7:E7"/>
    <mergeCell ref="B9:C9"/>
    <mergeCell ref="A14:A27"/>
    <mergeCell ref="B29:C30"/>
    <mergeCell ref="D29:D30"/>
    <mergeCell ref="E29:E30"/>
    <mergeCell ref="J29:L30"/>
    <mergeCell ref="B8:C8"/>
    <mergeCell ref="B32:E32"/>
    <mergeCell ref="F29:F30"/>
    <mergeCell ref="J9:L9"/>
    <mergeCell ref="D5:D6"/>
    <mergeCell ref="E5:E6"/>
    <mergeCell ref="F5:I5"/>
    <mergeCell ref="G29:G30"/>
    <mergeCell ref="H29:H30"/>
    <mergeCell ref="I29:I3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Roccovz</dc:creator>
  <cp:keywords/>
  <dc:description/>
  <cp:lastModifiedBy>Rocco VAN ZYL</cp:lastModifiedBy>
  <cp:lastPrinted>2016-08-26T08:54:21Z</cp:lastPrinted>
  <dcterms:created xsi:type="dcterms:W3CDTF">2007-02-27T20:24:30Z</dcterms:created>
  <dcterms:modified xsi:type="dcterms:W3CDTF">2016-08-26T08:57:58Z</dcterms:modified>
  <cp:category/>
  <cp:version/>
  <cp:contentType/>
  <cp:contentStatus/>
</cp:coreProperties>
</file>